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120" windowHeight="6810" activeTab="6"/>
  </bookViews>
  <sheets>
    <sheet name="норматив дох" sheetId="11" r:id="rId1"/>
    <sheet name="доходы" sheetId="9" r:id="rId2"/>
    <sheet name="ведомст" sheetId="26" r:id="rId3"/>
    <sheet name="функц" sheetId="25" r:id="rId4"/>
    <sheet name="РзПр" sheetId="27" r:id="rId5"/>
    <sheet name="КЦСР" sheetId="28" r:id="rId6"/>
    <sheet name="МБТ" sheetId="12" r:id="rId7"/>
    <sheet name="МБТ району" sheetId="13" r:id="rId8"/>
    <sheet name="прогр замств" sheetId="7" r:id="rId9"/>
    <sheet name="Мин бюджет" sheetId="15" r:id="rId10"/>
    <sheet name="Публ-прав обяз" sheetId="14" r:id="rId11"/>
    <sheet name="Методика" sheetId="16" r:id="rId12"/>
    <sheet name="муниц гарант" sheetId="8" r:id="rId13"/>
    <sheet name="Лист3" sheetId="31" r:id="rId14"/>
  </sheets>
  <externalReferences>
    <externalReference r:id="rId15"/>
    <externalReference r:id="rId16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5">[1]Доходы_НОВ!#REF!</definedName>
    <definedName name="__bookmark_1" localSheetId="0">[1]Доходы_НОВ!#REF!</definedName>
    <definedName name="__bookmark_1" localSheetId="4">[1]Доходы_НОВ!#REF!</definedName>
    <definedName name="__bookmark_1" localSheetId="3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5">#REF!</definedName>
    <definedName name="__bookmark_3" localSheetId="0">#REF!</definedName>
    <definedName name="__bookmark_3" localSheetId="4">#REF!</definedName>
    <definedName name="__bookmark_3" localSheetId="3">#REF!</definedName>
    <definedName name="__bookmark_3">#REF!</definedName>
    <definedName name="__bookmark_4" localSheetId="2">#REF!</definedName>
    <definedName name="__bookmark_4" localSheetId="1">#REF!</definedName>
    <definedName name="__bookmark_4" localSheetId="5">#REF!</definedName>
    <definedName name="__bookmark_4" localSheetId="0">#REF!</definedName>
    <definedName name="__bookmark_4" localSheetId="4">#REF!</definedName>
    <definedName name="__bookmark_4" localSheetId="3">#REF!</definedName>
    <definedName name="__bookmark_4">#REF!</definedName>
    <definedName name="__bookmark_5" localSheetId="2">#REF!</definedName>
    <definedName name="__bookmark_5" localSheetId="1">#REF!</definedName>
    <definedName name="__bookmark_5" localSheetId="5">#REF!</definedName>
    <definedName name="__bookmark_5" localSheetId="0">#REF!</definedName>
    <definedName name="__bookmark_5" localSheetId="4">#REF!</definedName>
    <definedName name="__bookmark_5" localSheetId="3">#REF!</definedName>
    <definedName name="__bookmark_5">#REF!</definedName>
    <definedName name="_xlnm._FilterDatabase" localSheetId="2" hidden="1">ведомст!$M$18:$Z$194</definedName>
    <definedName name="_xlnm._FilterDatabase" localSheetId="5" hidden="1">КЦСР!$M$15:$Z$166</definedName>
    <definedName name="_xlnm._FilterDatabase" localSheetId="4" hidden="1">РзПр!$M$9:$Z$181</definedName>
    <definedName name="_xlnm.Print_Area" localSheetId="1">доходы!$B$1:$F$123</definedName>
    <definedName name="_xlnm.Print_Area" localSheetId="12">'муниц гарант'!$A$1:$K$22</definedName>
    <definedName name="_xlnm.Print_Area" localSheetId="0">'норматив дох'!$A$1:$C$99</definedName>
    <definedName name="_xlnm.Print_Area" localSheetId="8">'прогр замств'!$A$1:$D$22</definedName>
    <definedName name="ттт" localSheetId="2">[1]Доходы_НОВ!#REF!</definedName>
    <definedName name="ттт" localSheetId="5">[1]Доходы_НОВ!#REF!</definedName>
    <definedName name="ттт" localSheetId="4">[1]Доходы_НОВ!#REF!</definedName>
    <definedName name="ттт" localSheetId="3">[1]Доходы_НОВ!#REF!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J133" i="28" l="1"/>
  <c r="J129" i="28"/>
  <c r="J130" i="28"/>
  <c r="J96" i="28"/>
  <c r="J84" i="28"/>
  <c r="J85" i="28"/>
  <c r="J81" i="28"/>
  <c r="J82" i="28"/>
  <c r="J72" i="28"/>
  <c r="J73" i="28"/>
  <c r="J74" i="28"/>
  <c r="J75" i="28"/>
  <c r="J76" i="28"/>
  <c r="J56" i="28"/>
  <c r="J57" i="28"/>
  <c r="J58" i="28"/>
  <c r="J60" i="28"/>
  <c r="J52" i="28"/>
  <c r="J53" i="28"/>
  <c r="J54" i="28"/>
  <c r="J40" i="28"/>
  <c r="J35" i="28"/>
  <c r="J34" i="28" s="1"/>
  <c r="J33" i="28" s="1"/>
  <c r="J20" i="28"/>
  <c r="J21" i="28"/>
  <c r="J25" i="28"/>
  <c r="J124" i="27"/>
  <c r="J13" i="27"/>
  <c r="J20" i="27"/>
  <c r="J21" i="27"/>
  <c r="J146" i="27"/>
  <c r="J147" i="27"/>
  <c r="J149" i="27"/>
  <c r="J148" i="27"/>
  <c r="J151" i="27"/>
  <c r="J150" i="27"/>
  <c r="J136" i="27"/>
  <c r="J137" i="27"/>
  <c r="J138" i="27"/>
  <c r="J139" i="27"/>
  <c r="J142" i="27"/>
  <c r="J119" i="27"/>
  <c r="J118" i="27" s="1"/>
  <c r="J117" i="27" s="1"/>
  <c r="J102" i="27" s="1"/>
  <c r="J161" i="27" s="1"/>
  <c r="J120" i="27"/>
  <c r="J126" i="27"/>
  <c r="J127" i="27"/>
  <c r="J128" i="27"/>
  <c r="J111" i="27"/>
  <c r="J112" i="27"/>
  <c r="J113" i="27"/>
  <c r="J114" i="27"/>
  <c r="J115" i="27"/>
  <c r="J80" i="27"/>
  <c r="J83" i="27"/>
  <c r="J81" i="27" s="1"/>
  <c r="J89" i="27"/>
  <c r="J90" i="27"/>
  <c r="J84" i="27"/>
  <c r="J85" i="27"/>
  <c r="J69" i="27"/>
  <c r="J44" i="27"/>
  <c r="J45" i="27"/>
  <c r="J46" i="27"/>
  <c r="J47" i="27"/>
  <c r="J48" i="27"/>
  <c r="J22" i="27"/>
  <c r="J23" i="27"/>
  <c r="J24" i="27"/>
  <c r="J14" i="27"/>
  <c r="J15" i="27"/>
  <c r="J16" i="27"/>
  <c r="J17" i="27"/>
  <c r="J18" i="27"/>
  <c r="E22" i="25"/>
  <c r="E34" i="25"/>
  <c r="E32" i="25"/>
  <c r="E25" i="25"/>
  <c r="K114" i="26"/>
  <c r="K115" i="26"/>
  <c r="K116" i="26"/>
  <c r="K117" i="26"/>
  <c r="K118" i="26"/>
  <c r="J82" i="27" l="1"/>
  <c r="K133" i="26"/>
  <c r="K134" i="26"/>
  <c r="K135" i="26"/>
  <c r="K136" i="26"/>
  <c r="K137" i="26"/>
  <c r="K140" i="26"/>
  <c r="K91" i="26"/>
  <c r="K90" i="26" s="1"/>
  <c r="K97" i="26"/>
  <c r="K84" i="26"/>
  <c r="K83" i="26" s="1"/>
  <c r="K82" i="26" s="1"/>
  <c r="K81" i="26" s="1"/>
  <c r="K80" i="26" s="1"/>
  <c r="K75" i="26" s="1"/>
  <c r="K144" i="26"/>
  <c r="K145" i="26"/>
  <c r="K146" i="26"/>
  <c r="K147" i="26"/>
  <c r="K148" i="26"/>
  <c r="K149" i="26"/>
  <c r="K128" i="26"/>
  <c r="K127" i="26" s="1"/>
  <c r="K125" i="26"/>
  <c r="K123" i="26" s="1"/>
  <c r="K121" i="26" s="1"/>
  <c r="K120" i="26" s="1"/>
  <c r="K122" i="26" l="1"/>
  <c r="K54" i="26"/>
  <c r="K29" i="26"/>
  <c r="K28" i="26" s="1"/>
  <c r="K30" i="26"/>
  <c r="K24" i="26"/>
  <c r="K23" i="26" s="1"/>
  <c r="K22" i="26" s="1"/>
  <c r="K21" i="26" s="1"/>
  <c r="K20" i="26" s="1"/>
  <c r="K53" i="26" l="1"/>
  <c r="K52" i="26" s="1"/>
  <c r="K51" i="26" s="1"/>
  <c r="K50" i="26" s="1"/>
  <c r="D85" i="9"/>
  <c r="L126" i="26" l="1"/>
  <c r="J32" i="28" l="1"/>
  <c r="J31" i="28" s="1"/>
  <c r="J79" i="28"/>
  <c r="J78" i="28" s="1"/>
  <c r="L113" i="28"/>
  <c r="K113" i="28"/>
  <c r="J113" i="28"/>
  <c r="L112" i="28"/>
  <c r="K112" i="28"/>
  <c r="J112" i="28"/>
  <c r="J128" i="28"/>
  <c r="J127" i="28"/>
  <c r="J126" i="28"/>
  <c r="J125" i="28"/>
  <c r="J124" i="28"/>
  <c r="J123" i="28"/>
  <c r="L115" i="28" l="1"/>
  <c r="K115" i="28"/>
  <c r="L114" i="28"/>
  <c r="K114" i="28"/>
  <c r="K117" i="28"/>
  <c r="K116" i="28" s="1"/>
  <c r="L86" i="28"/>
  <c r="K86" i="28"/>
  <c r="L119" i="28" l="1"/>
  <c r="K119" i="28"/>
  <c r="J119" i="28"/>
  <c r="L118" i="28"/>
  <c r="K118" i="28"/>
  <c r="J118" i="28"/>
  <c r="L131" i="28"/>
  <c r="K131" i="28"/>
  <c r="L130" i="28"/>
  <c r="K130" i="28"/>
  <c r="L129" i="28"/>
  <c r="K129" i="28"/>
  <c r="L103" i="28"/>
  <c r="K103" i="28"/>
  <c r="J103" i="28"/>
  <c r="L105" i="28"/>
  <c r="K105" i="28"/>
  <c r="J105" i="28"/>
  <c r="L104" i="28"/>
  <c r="K104" i="28"/>
  <c r="J104" i="28"/>
  <c r="L97" i="28"/>
  <c r="K97" i="28"/>
  <c r="L38" i="28"/>
  <c r="L37" i="28" s="1"/>
  <c r="K38" i="28"/>
  <c r="J38" i="28"/>
  <c r="J37" i="28" s="1"/>
  <c r="K37" i="28"/>
  <c r="M38" i="28"/>
  <c r="M37" i="28" s="1"/>
  <c r="L99" i="28" l="1"/>
  <c r="K99" i="28"/>
  <c r="L98" i="28"/>
  <c r="K98" i="28"/>
  <c r="L96" i="28"/>
  <c r="K96" i="28"/>
  <c r="L91" i="28"/>
  <c r="K91" i="28"/>
  <c r="L90" i="28"/>
  <c r="K90" i="28"/>
  <c r="L89" i="28"/>
  <c r="K89" i="28"/>
  <c r="L88" i="28"/>
  <c r="K88" i="28"/>
  <c r="L50" i="28"/>
  <c r="K50" i="28"/>
  <c r="K105" i="26"/>
  <c r="E15" i="25"/>
  <c r="E39" i="25" s="1"/>
  <c r="L20" i="26"/>
  <c r="M20" i="26"/>
  <c r="L21" i="26"/>
  <c r="M21" i="26"/>
  <c r="L22" i="26"/>
  <c r="M22" i="26"/>
  <c r="L23" i="26"/>
  <c r="M23" i="26"/>
  <c r="E33" i="12" l="1"/>
  <c r="F14" i="12" l="1"/>
  <c r="F13" i="12" s="1"/>
  <c r="E14" i="12"/>
  <c r="E13" i="12" s="1"/>
  <c r="D14" i="12"/>
  <c r="D13" i="12" s="1"/>
  <c r="L118" i="26" l="1"/>
  <c r="L117" i="26" s="1"/>
  <c r="L116" i="26" s="1"/>
  <c r="L115" i="26" s="1"/>
  <c r="L114" i="26" s="1"/>
  <c r="L109" i="26"/>
  <c r="L108" i="26" s="1"/>
  <c r="L107" i="26" s="1"/>
  <c r="L106" i="26" s="1"/>
  <c r="L112" i="26"/>
  <c r="K112" i="26"/>
  <c r="M112" i="26"/>
  <c r="L92" i="26"/>
  <c r="L91" i="26" s="1"/>
  <c r="M94" i="26"/>
  <c r="M93" i="26" s="1"/>
  <c r="K94" i="26"/>
  <c r="K93" i="26" s="1"/>
  <c r="L94" i="26"/>
  <c r="L93" i="26" s="1"/>
  <c r="M131" i="26"/>
  <c r="M130" i="26" s="1"/>
  <c r="K131" i="26"/>
  <c r="K130" i="26" s="1"/>
  <c r="L131" i="26"/>
  <c r="L130" i="26" s="1"/>
  <c r="L28" i="26"/>
  <c r="L27" i="26" s="1"/>
  <c r="L26" i="26" s="1"/>
  <c r="K27" i="26"/>
  <c r="K26" i="26" s="1"/>
  <c r="L37" i="26"/>
  <c r="L39" i="26"/>
  <c r="L38" i="26" s="1"/>
  <c r="L90" i="26" l="1"/>
  <c r="F96" i="9" l="1"/>
  <c r="D96" i="9"/>
  <c r="F94" i="9" l="1"/>
  <c r="E94" i="9"/>
  <c r="D94" i="9"/>
  <c r="F92" i="9" l="1"/>
  <c r="E92" i="9"/>
  <c r="D92" i="9"/>
  <c r="E98" i="9"/>
  <c r="E91" i="9" s="1"/>
  <c r="F98" i="9"/>
  <c r="F91" i="9" l="1"/>
  <c r="F76" i="9"/>
  <c r="E76" i="9"/>
  <c r="D76" i="9"/>
  <c r="M126" i="26" l="1"/>
  <c r="M118" i="26"/>
  <c r="M117" i="26" s="1"/>
  <c r="M116" i="26" s="1"/>
  <c r="M115" i="26" s="1"/>
  <c r="M114" i="26" s="1"/>
  <c r="M129" i="26"/>
  <c r="M128" i="26" s="1"/>
  <c r="M127" i="26" s="1"/>
  <c r="N160" i="26"/>
  <c r="M125" i="26" l="1"/>
  <c r="M123" i="26" s="1"/>
  <c r="M122" i="26" s="1"/>
  <c r="M121" i="26" s="1"/>
  <c r="M120" i="26" s="1"/>
  <c r="M98" i="26"/>
  <c r="M97" i="26" s="1"/>
  <c r="M96" i="26" s="1"/>
  <c r="L98" i="26"/>
  <c r="L89" i="26" s="1"/>
  <c r="L88" i="26" s="1"/>
  <c r="K96" i="26"/>
  <c r="K89" i="26" s="1"/>
  <c r="K88" i="26" s="1"/>
  <c r="K87" i="26" s="1"/>
  <c r="K86" i="26" s="1"/>
  <c r="L104" i="26"/>
  <c r="M104" i="26"/>
  <c r="L103" i="26"/>
  <c r="M103" i="26"/>
  <c r="L102" i="26"/>
  <c r="M102" i="26"/>
  <c r="L101" i="26"/>
  <c r="M101" i="26"/>
  <c r="L100" i="26"/>
  <c r="M100" i="26"/>
  <c r="L99" i="26"/>
  <c r="M99" i="26"/>
  <c r="L123" i="26"/>
  <c r="L125" i="26"/>
  <c r="M157" i="26"/>
  <c r="M156" i="26"/>
  <c r="M155" i="26"/>
  <c r="M154" i="26"/>
  <c r="M153" i="26"/>
  <c r="M152" i="26"/>
  <c r="M151" i="26"/>
  <c r="M150" i="26"/>
  <c r="M149" i="26"/>
  <c r="M148" i="26"/>
  <c r="M147" i="26"/>
  <c r="M146" i="26"/>
  <c r="M145" i="26"/>
  <c r="M144" i="26"/>
  <c r="M143" i="26"/>
  <c r="M142" i="26"/>
  <c r="M141" i="26"/>
  <c r="M140" i="26"/>
  <c r="M137" i="26"/>
  <c r="M136" i="26"/>
  <c r="M135" i="26"/>
  <c r="M134" i="26"/>
  <c r="M133" i="26"/>
  <c r="M111" i="26"/>
  <c r="M92" i="26"/>
  <c r="M89" i="26" s="1"/>
  <c r="M88" i="26" s="1"/>
  <c r="M87" i="26" s="1"/>
  <c r="M91" i="26"/>
  <c r="M90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2" i="26"/>
  <c r="M61" i="26"/>
  <c r="M56" i="26"/>
  <c r="M55" i="26"/>
  <c r="M54" i="26"/>
  <c r="M53" i="26"/>
  <c r="M52" i="26"/>
  <c r="M51" i="26"/>
  <c r="M50" i="26"/>
  <c r="M43" i="26"/>
  <c r="M42" i="26"/>
  <c r="M41" i="26"/>
  <c r="M40" i="26"/>
  <c r="M37" i="26"/>
  <c r="M36" i="26"/>
  <c r="M35" i="26"/>
  <c r="M34" i="26"/>
  <c r="M33" i="26"/>
  <c r="M32" i="26"/>
  <c r="M31" i="26"/>
  <c r="M30" i="26"/>
  <c r="M29" i="26"/>
  <c r="M28" i="26"/>
  <c r="M27" i="26" s="1"/>
  <c r="M26" i="26" s="1"/>
  <c r="M19" i="26" s="1"/>
  <c r="M25" i="26"/>
  <c r="M24" i="26"/>
  <c r="K157" i="26"/>
  <c r="K156" i="26"/>
  <c r="K155" i="26"/>
  <c r="K154" i="26"/>
  <c r="K153" i="26"/>
  <c r="K152" i="26"/>
  <c r="K143" i="26"/>
  <c r="K142" i="26"/>
  <c r="K139" i="26"/>
  <c r="K138" i="26"/>
  <c r="K79" i="26"/>
  <c r="K78" i="26"/>
  <c r="K77" i="26"/>
  <c r="K76" i="26"/>
  <c r="K74" i="26"/>
  <c r="K73" i="26"/>
  <c r="K72" i="26"/>
  <c r="K71" i="26"/>
  <c r="K70" i="26"/>
  <c r="K69" i="26"/>
  <c r="K68" i="26"/>
  <c r="K67" i="26"/>
  <c r="K66" i="26"/>
  <c r="K65" i="26"/>
  <c r="K64" i="26"/>
  <c r="K62" i="26"/>
  <c r="K61" i="26"/>
  <c r="K60" i="26"/>
  <c r="K59" i="26"/>
  <c r="K58" i="26"/>
  <c r="K57" i="26"/>
  <c r="K49" i="26"/>
  <c r="K48" i="26"/>
  <c r="K47" i="26"/>
  <c r="K46" i="26"/>
  <c r="K45" i="26"/>
  <c r="K44" i="26"/>
  <c r="K19" i="26" s="1"/>
  <c r="K43" i="26"/>
  <c r="K42" i="26"/>
  <c r="K41" i="26"/>
  <c r="K40" i="26"/>
  <c r="L158" i="26"/>
  <c r="L157" i="26"/>
  <c r="L156" i="26"/>
  <c r="L155" i="26"/>
  <c r="L154" i="26"/>
  <c r="L153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7" i="26"/>
  <c r="L136" i="26"/>
  <c r="L135" i="26"/>
  <c r="L134" i="26"/>
  <c r="L133" i="26"/>
  <c r="L122" i="26"/>
  <c r="L121" i="26"/>
  <c r="L120" i="26"/>
  <c r="L111" i="26"/>
  <c r="L110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2" i="26"/>
  <c r="L61" i="26"/>
  <c r="L56" i="26"/>
  <c r="L55" i="26"/>
  <c r="L54" i="26"/>
  <c r="L53" i="26"/>
  <c r="L52" i="26"/>
  <c r="L51" i="26"/>
  <c r="L50" i="26"/>
  <c r="L19" i="26" s="1"/>
  <c r="L43" i="26"/>
  <c r="L42" i="26"/>
  <c r="L41" i="26"/>
  <c r="L40" i="26"/>
  <c r="L36" i="26"/>
  <c r="L35" i="26"/>
  <c r="L34" i="26"/>
  <c r="L33" i="26"/>
  <c r="L32" i="26"/>
  <c r="L31" i="26"/>
  <c r="L30" i="26"/>
  <c r="L29" i="26"/>
  <c r="L25" i="26"/>
  <c r="L24" i="26"/>
  <c r="K18" i="26" l="1"/>
  <c r="L86" i="26"/>
  <c r="M86" i="26"/>
  <c r="L105" i="26"/>
  <c r="M109" i="26"/>
  <c r="M110" i="26"/>
  <c r="L97" i="26"/>
  <c r="L96" i="26" s="1"/>
  <c r="L87" i="26"/>
  <c r="L160" i="26" l="1"/>
  <c r="L163" i="26" s="1"/>
  <c r="L159" i="26"/>
  <c r="L18" i="26" s="1"/>
  <c r="K159" i="26"/>
  <c r="M108" i="26"/>
  <c r="M107" i="26" s="1"/>
  <c r="M106" i="26" s="1"/>
  <c r="M105" i="26" s="1"/>
  <c r="M159" i="26" s="1"/>
  <c r="M18" i="26" s="1"/>
  <c r="K160" i="26"/>
  <c r="D8" i="13"/>
  <c r="E8" i="13"/>
  <c r="M160" i="26" l="1"/>
  <c r="M163" i="26" s="1"/>
  <c r="M161" i="26" s="1"/>
  <c r="F34" i="9"/>
  <c r="E103" i="9"/>
  <c r="E29" i="9" l="1"/>
  <c r="E25" i="9"/>
  <c r="D34" i="9" l="1"/>
  <c r="J14" i="14" l="1"/>
  <c r="I14" i="14"/>
  <c r="H14" i="14"/>
  <c r="C8" i="13"/>
  <c r="F52" i="12"/>
  <c r="F51" i="12" s="1"/>
  <c r="F50" i="12" s="1"/>
  <c r="E52" i="12"/>
  <c r="E51" i="12" s="1"/>
  <c r="E50" i="12" s="1"/>
  <c r="D52" i="12"/>
  <c r="D51" i="12" s="1"/>
  <c r="D50" i="12" s="1"/>
  <c r="F49" i="12"/>
  <c r="F48" i="12" s="1"/>
  <c r="F47" i="12" s="1"/>
  <c r="F46" i="12" s="1"/>
  <c r="E49" i="12"/>
  <c r="E48" i="12" s="1"/>
  <c r="E47" i="12" s="1"/>
  <c r="E46" i="12" s="1"/>
  <c r="D48" i="12"/>
  <c r="D47" i="12" s="1"/>
  <c r="D46" i="12" s="1"/>
  <c r="F44" i="12"/>
  <c r="E44" i="12"/>
  <c r="D44" i="12"/>
  <c r="E42" i="12"/>
  <c r="F42" i="12"/>
  <c r="D42" i="12"/>
  <c r="F39" i="12"/>
  <c r="E40" i="12"/>
  <c r="E39" i="12" s="1"/>
  <c r="D39" i="12"/>
  <c r="F38" i="12"/>
  <c r="F37" i="12" s="1"/>
  <c r="D38" i="12"/>
  <c r="D37" i="12" s="1"/>
  <c r="F36" i="12"/>
  <c r="F35" i="12" s="1"/>
  <c r="E36" i="12"/>
  <c r="E35" i="12" s="1"/>
  <c r="D36" i="12"/>
  <c r="D35" i="12" s="1"/>
  <c r="F34" i="12"/>
  <c r="D34" i="12"/>
  <c r="D33" i="12"/>
  <c r="F31" i="12"/>
  <c r="E31" i="12"/>
  <c r="E30" i="12" s="1"/>
  <c r="D32" i="12"/>
  <c r="D31" i="12" s="1"/>
  <c r="F27" i="12"/>
  <c r="F26" i="12" s="1"/>
  <c r="E27" i="12"/>
  <c r="E26" i="12" s="1"/>
  <c r="F25" i="12"/>
  <c r="E25" i="12"/>
  <c r="F24" i="12"/>
  <c r="E24" i="12"/>
  <c r="F23" i="12"/>
  <c r="E23" i="12"/>
  <c r="F22" i="12"/>
  <c r="E22" i="12"/>
  <c r="F21" i="12"/>
  <c r="E21" i="12"/>
  <c r="F20" i="12" l="1"/>
  <c r="F19" i="12" s="1"/>
  <c r="F18" i="12" s="1"/>
  <c r="D30" i="12"/>
  <c r="E20" i="12"/>
  <c r="E19" i="12" s="1"/>
  <c r="E18" i="12" s="1"/>
  <c r="D27" i="12"/>
  <c r="D26" i="12" s="1"/>
  <c r="F30" i="12"/>
  <c r="D20" i="12"/>
  <c r="D19" i="12" s="1"/>
  <c r="D41" i="12"/>
  <c r="F41" i="12"/>
  <c r="E41" i="12"/>
  <c r="E17" i="12" l="1"/>
  <c r="E16" i="12" s="1"/>
  <c r="D18" i="12"/>
  <c r="D17" i="12" s="1"/>
  <c r="D16" i="12" s="1"/>
  <c r="F17" i="12"/>
  <c r="F16" i="12" s="1"/>
  <c r="E47" i="9" l="1"/>
  <c r="E14" i="9"/>
  <c r="D14" i="9"/>
  <c r="D32" i="9" l="1"/>
  <c r="D98" i="9" l="1"/>
  <c r="D91" i="9" s="1"/>
  <c r="F14" i="9" l="1"/>
  <c r="D29" i="9"/>
  <c r="F103" i="9" l="1"/>
  <c r="D103" i="9"/>
  <c r="F105" i="9"/>
  <c r="E105" i="9"/>
  <c r="D105" i="9"/>
  <c r="E34" i="9"/>
  <c r="F32" i="9" l="1"/>
  <c r="E32" i="9"/>
  <c r="F120" i="9" l="1"/>
  <c r="F119" i="9" s="1"/>
  <c r="E120" i="9"/>
  <c r="D120" i="9"/>
  <c r="D119" i="9" s="1"/>
  <c r="E119" i="9"/>
  <c r="F110" i="9"/>
  <c r="E110" i="9"/>
  <c r="D110" i="9"/>
  <c r="F108" i="9"/>
  <c r="E108" i="9"/>
  <c r="D108" i="9"/>
  <c r="D107" i="9"/>
  <c r="F101" i="9"/>
  <c r="E101" i="9"/>
  <c r="D101" i="9"/>
  <c r="D100" i="9" s="1"/>
  <c r="F85" i="9"/>
  <c r="E85" i="9"/>
  <c r="F82" i="9"/>
  <c r="F81" i="9" s="1"/>
  <c r="E82" i="9"/>
  <c r="E81" i="9" s="1"/>
  <c r="D82" i="9"/>
  <c r="D81" i="9" s="1"/>
  <c r="D80" i="9" s="1"/>
  <c r="D79" i="9" s="1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4" i="9"/>
  <c r="D25" i="9"/>
  <c r="D24" i="9" s="1"/>
  <c r="F19" i="9"/>
  <c r="F18" i="9" s="1"/>
  <c r="E19" i="9"/>
  <c r="E18" i="9" s="1"/>
  <c r="D19" i="9"/>
  <c r="D18" i="9" s="1"/>
  <c r="F13" i="9"/>
  <c r="E13" i="9"/>
  <c r="D13" i="9"/>
  <c r="D78" i="9" l="1"/>
  <c r="D71" i="9"/>
  <c r="D53" i="9"/>
  <c r="D52" i="9" s="1"/>
  <c r="E71" i="9"/>
  <c r="F44" i="9"/>
  <c r="F43" i="9" s="1"/>
  <c r="E44" i="9"/>
  <c r="E43" i="9" s="1"/>
  <c r="D44" i="9"/>
  <c r="D43" i="9" s="1"/>
  <c r="F100" i="9"/>
  <c r="F53" i="9"/>
  <c r="F52" i="9" s="1"/>
  <c r="E58" i="9"/>
  <c r="D58" i="9"/>
  <c r="E80" i="9"/>
  <c r="F80" i="9"/>
  <c r="E100" i="9"/>
  <c r="E107" i="9"/>
  <c r="F31" i="9"/>
  <c r="F28" i="9" s="1"/>
  <c r="D31" i="9"/>
  <c r="D28" i="9" s="1"/>
  <c r="E31" i="9"/>
  <c r="E28" i="9" s="1"/>
  <c r="F58" i="9"/>
  <c r="F107" i="9"/>
  <c r="E53" i="9"/>
  <c r="E52" i="9" s="1"/>
  <c r="F71" i="9"/>
  <c r="E79" i="9" l="1"/>
  <c r="E78" i="9" s="1"/>
  <c r="F79" i="9"/>
  <c r="F78" i="9" s="1"/>
  <c r="E12" i="9"/>
  <c r="D12" i="9"/>
  <c r="D123" i="9" s="1"/>
  <c r="F12" i="9"/>
  <c r="E123" i="9" l="1"/>
  <c r="F123" i="9"/>
</calcChain>
</file>

<file path=xl/sharedStrings.xml><?xml version="1.0" encoding="utf-8"?>
<sst xmlns="http://schemas.openxmlformats.org/spreadsheetml/2006/main" count="3650" uniqueCount="716">
  <si>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</si>
  <si>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</si>
  <si>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</si>
  <si>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</si>
  <si>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</si>
  <si>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</si>
  <si>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</si>
  <si>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</si>
  <si>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</si>
  <si>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</si>
  <si>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</si>
  <si>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</si>
  <si>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</si>
  <si>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</si>
  <si>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</si>
  <si>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</si>
  <si>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</si>
  <si>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</si>
  <si>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</si>
  <si>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</si>
  <si>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</si>
  <si>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</si>
  <si>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</si>
  <si>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</si>
  <si>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</si>
  <si>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</si>
  <si>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</si>
  <si>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</si>
  <si>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</si>
  <si>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</si>
  <si>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</si>
  <si>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</si>
  <si>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</si>
  <si>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</si>
  <si>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</si>
  <si>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</si>
  <si>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</si>
  <si>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</si>
  <si>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</si>
  <si>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</si>
  <si>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</si>
  <si>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</si>
  <si>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</si>
  <si>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</si>
  <si>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</si>
  <si>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</si>
  <si>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</si>
  <si>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</si>
  <si>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</si>
  <si>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</si>
  <si>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</si>
  <si>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</si>
  <si>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</si>
  <si>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</si>
  <si>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</si>
  <si>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</si>
  <si>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</si>
  <si>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</si>
  <si>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</si>
  <si>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</si>
  <si>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</si>
  <si>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</si>
  <si>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</si>
  <si>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</si>
  <si>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</si>
  <si>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</si>
  <si>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</si>
  <si>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</si>
  <si>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</si>
  <si>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</si>
  <si>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</si>
  <si>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</si>
  <si>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</si>
  <si>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</si>
  <si>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</si>
  <si>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</si>
  <si>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</si>
  <si>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</si>
  <si>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</si>
  <si>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</si>
  <si>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</si>
  <si>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</si>
  <si>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</si>
  <si>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</si>
  <si>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</si>
  <si>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</si>
  <si>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</si>
  <si>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</si>
  <si>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</si>
  <si>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</si>
  <si>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</si>
  <si>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</si>
  <si>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</si>
  <si>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</si>
  <si>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</si>
  <si>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</si>
  <si>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</si>
  <si>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</si>
  <si>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</si>
  <si>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</si>
  <si>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</si>
  <si>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</si>
  <si>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</si>
  <si>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</si>
  <si>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</si>
  <si>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</si>
  <si>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</si>
  <si>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</si>
  <si>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</si>
  <si>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</si>
  <si>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</si>
  <si>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</si>
  <si>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</si>
  <si>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</si>
  <si>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</si>
  <si>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</si>
  <si>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</si>
  <si>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</si>
  <si>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</si>
  <si>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</si>
  <si>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</si>
  <si>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</si>
  <si>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</si>
  <si>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</si>
  <si>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</si>
  <si>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</si>
  <si>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</si>
  <si>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</si>
  <si>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</si>
  <si>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</si>
  <si>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</si>
  <si>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</si>
  <si>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</si>
  <si>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</si>
  <si>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</si>
  <si>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</si>
  <si>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</si>
  <si>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</si>
  <si>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</si>
  <si>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</si>
  <si>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</si>
  <si>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</si>
  <si>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</si>
  <si>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</si>
  <si>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</si>
  <si>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</si>
  <si>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</si>
  <si>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</si>
  <si>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</si>
  <si>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</si>
  <si>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</si>
  <si>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</si>
  <si>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</si>
  <si>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</si>
  <si>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</si>
  <si>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</si>
  <si>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</si>
  <si>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</si>
  <si>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</si>
  <si>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</si>
  <si>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</si>
  <si>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</si>
  <si>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</si>
  <si>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</si>
  <si>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</si>
  <si>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</si>
  <si>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</si>
  <si>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</si>
  <si>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</si>
  <si>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</si>
  <si>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</si>
  <si>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</si>
  <si>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</si>
  <si>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</si>
  <si>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</si>
  <si>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</si>
  <si>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</si>
  <si>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</si>
  <si>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</si>
  <si>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</si>
  <si>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</si>
  <si>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</si>
  <si>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</si>
  <si>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</si>
  <si>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</si>
  <si>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</si>
  <si>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</si>
  <si>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</si>
  <si>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</si>
  <si>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</si>
  <si>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</si>
  <si>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</si>
  <si>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</si>
  <si>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</si>
  <si>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</si>
  <si>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</si>
  <si>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</si>
  <si>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</si>
  <si>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</si>
  <si>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</si>
  <si>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</si>
  <si>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</si>
  <si>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</si>
  <si>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</si>
  <si>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</si>
  <si>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</si>
  <si>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</si>
  <si>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</si>
  <si>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</si>
  <si>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</si>
  <si>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</si>
  <si>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</si>
  <si>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</si>
  <si>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</si>
  <si>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</si>
  <si>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</si>
  <si>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</si>
  <si>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</si>
  <si>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</si>
  <si>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</si>
  <si>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</si>
  <si>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</si>
  <si>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</si>
  <si>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</si>
  <si>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</si>
  <si>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</si>
  <si>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</si>
  <si>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</si>
  <si>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</si>
  <si>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</si>
  <si>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</si>
  <si>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</si>
  <si>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</si>
  <si>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</si>
  <si>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</si>
  <si>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</si>
  <si>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</si>
  <si>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</si>
  <si>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</si>
  <si>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</si>
  <si>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</si>
  <si>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</si>
  <si>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</si>
  <si>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</si>
  <si>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</si>
  <si>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</si>
  <si>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</si>
  <si>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</si>
  <si>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</si>
  <si>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</si>
  <si>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</si>
  <si>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</si>
  <si>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</si>
  <si>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</si>
  <si>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</si>
  <si>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</si>
  <si>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</si>
  <si>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</si>
  <si>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</si>
  <si>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</si>
  <si>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</si>
  <si>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</si>
  <si>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</si>
  <si>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</si>
  <si>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</si>
  <si>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</si>
  <si>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</si>
  <si>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</si>
  <si>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</si>
  <si>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</si>
  <si>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</si>
  <si>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</si>
  <si>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</si>
  <si>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</si>
  <si>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</si>
  <si>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</si>
  <si>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</si>
  <si>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</si>
  <si>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</si>
  <si>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</si>
  <si>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</si>
  <si>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</si>
  <si>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</si>
  <si>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</si>
  <si>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</si>
  <si>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</si>
  <si>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</si>
  <si>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</si>
  <si>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</si>
  <si>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</si>
  <si>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</si>
  <si>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</si>
  <si>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</si>
  <si>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</si>
  <si>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</si>
  <si>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</si>
  <si>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</si>
  <si>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</si>
  <si>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</si>
  <si>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</si>
  <si>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</si>
  <si>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</si>
  <si>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</si>
  <si>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</si>
  <si>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</si>
  <si>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</si>
  <si>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</si>
  <si>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</si>
  <si>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</si>
  <si>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</si>
  <si>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</si>
  <si>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</si>
  <si>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</si>
  <si>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МО Нижнепавловский сельсовет</t>
  </si>
  <si>
    <t>МУНИЦИПАЛЬНОГО ОБРАЗОВАНИЯ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</si>
  <si>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</si>
  <si>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</si>
  <si>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</si>
  <si>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</si>
  <si>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</si>
  <si>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Приложение №1</t>
  </si>
  <si>
    <t>2 02 49999 00 0000 000</t>
  </si>
  <si>
    <t>Прочие межбюджетные трансферты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</si>
  <si>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</si>
  <si>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</si>
  <si>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</si>
  <si>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</si>
  <si>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</si>
  <si>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</si>
  <si>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</si>
  <si>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</si>
  <si>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</si>
  <si>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</si>
  <si>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</si>
  <si>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</si>
  <si>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</si>
  <si>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</si>
  <si>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</si>
  <si>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</si>
  <si>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</si>
  <si>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</si>
  <si>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</si>
  <si>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</si>
  <si>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</si>
  <si>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</si>
  <si>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</si>
  <si>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</si>
  <si>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</si>
  <si>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</si>
  <si>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</si>
  <si>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</si>
  <si>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</si>
  <si>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</si>
  <si>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</si>
  <si>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</si>
  <si>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</si>
  <si>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</si>
  <si>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</si>
  <si>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</si>
  <si>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95555</t>
  </si>
  <si>
    <t>Организация прохождения ежегодной диспансеризации муниципальных служащих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</si>
  <si>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</si>
  <si>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</si>
  <si>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</si>
  <si>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</si>
  <si>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</si>
  <si>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</si>
  <si>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</si>
  <si>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</si>
  <si>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</si>
  <si>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</si>
  <si>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</si>
  <si>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</si>
  <si>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</si>
  <si>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</si>
  <si>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</si>
  <si>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</si>
  <si>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</si>
  <si>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</si>
  <si>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</si>
  <si>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</si>
  <si>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</si>
  <si>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</si>
  <si>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</si>
  <si>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</si>
  <si>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</si>
  <si>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</si>
  <si>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</si>
  <si>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</si>
  <si>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</si>
  <si>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</si>
  <si>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</si>
  <si>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</si>
  <si>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</si>
  <si>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</si>
  <si>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</si>
  <si>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</si>
  <si>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</si>
  <si>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</si>
  <si>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</si>
  <si>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Организация повышения квалификации муниципальных служащих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</si>
  <si>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</si>
  <si>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</si>
  <si>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</si>
  <si>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</si>
  <si>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</si>
  <si>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</si>
  <si>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</si>
  <si>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</si>
  <si>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</si>
  <si>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</si>
  <si>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</si>
  <si>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</si>
  <si>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</si>
  <si>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</si>
  <si>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</si>
  <si>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</si>
  <si>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</si>
  <si>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</si>
  <si>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</si>
  <si>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</si>
  <si>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</si>
  <si>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</si>
  <si>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</si>
  <si>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</si>
  <si>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</si>
  <si>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</si>
  <si>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</si>
  <si>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</si>
  <si>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</si>
  <si>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</si>
  <si>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</si>
  <si>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</si>
  <si>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</si>
  <si>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</si>
  <si>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</si>
  <si>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</si>
  <si>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</si>
  <si>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</si>
  <si>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</si>
  <si>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</si>
  <si>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</si>
  <si>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</si>
  <si>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</si>
  <si>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</si>
  <si>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</si>
  <si>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</si>
  <si>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</si>
  <si>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</si>
  <si>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</si>
  <si>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</si>
  <si>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</si>
  <si>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</si>
  <si>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</si>
  <si>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</si>
  <si>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</si>
  <si>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</si>
  <si>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</si>
  <si>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</si>
  <si>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</si>
  <si>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</si>
  <si>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</si>
  <si>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</si>
  <si>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</si>
  <si>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</si>
  <si>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</si>
  <si>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</si>
  <si>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</si>
  <si>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</si>
  <si>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</si>
  <si>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</si>
  <si>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</si>
  <si>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</si>
  <si>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</si>
  <si>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</si>
  <si>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</si>
  <si>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</si>
  <si>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</si>
  <si>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</si>
  <si>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</si>
  <si>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</si>
  <si>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</si>
  <si>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</si>
  <si>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</si>
  <si>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</si>
  <si>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</si>
  <si>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</si>
  <si>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</si>
  <si>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</si>
  <si>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</si>
  <si>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</si>
  <si>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</si>
  <si>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</si>
  <si>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</si>
  <si>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</si>
  <si>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</si>
  <si>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</si>
  <si>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</si>
  <si>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</si>
  <si>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</si>
  <si>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</si>
  <si>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</si>
  <si>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</si>
  <si>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</si>
  <si>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</si>
  <si>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</si>
  <si>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</si>
  <si>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</si>
  <si>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</si>
  <si>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</si>
  <si>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</si>
  <si>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</si>
  <si>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</si>
  <si>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</si>
  <si>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</si>
  <si>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</si>
  <si>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</si>
  <si>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</si>
  <si>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</si>
  <si>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</si>
  <si>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</si>
  <si>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</si>
  <si>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</si>
  <si>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</si>
  <si>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</si>
  <si>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</si>
  <si>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</si>
  <si>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</si>
  <si>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</si>
  <si>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</si>
  <si>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</si>
  <si>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</si>
  <si>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</si>
  <si>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</si>
  <si>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</si>
  <si>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</si>
  <si>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</si>
  <si>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</si>
  <si>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</si>
  <si>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</si>
  <si>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</si>
  <si>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</si>
  <si>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</si>
  <si>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</si>
  <si>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Приложение № 14</t>
  </si>
  <si>
    <t>Перечень муниципальных гарантий, подлежащих предоставлению в 2022-2024 годах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</si>
  <si>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2023 ГОД  И НА ПЛАНОВЫЙ ПЕРИОД  2024 И 2025 ГОДОВ </t>
  </si>
  <si>
    <t>НА 2023 ГОД  И ПЛАНОВЫЙ ПЕРИОД 2024, 2025 ГОДЫ</t>
  </si>
  <si>
    <t>336,20</t>
  </si>
  <si>
    <t xml:space="preserve">                                                                                                ___________2022 года № ___</t>
  </si>
  <si>
    <t xml:space="preserve"> ___________2022 года № ___</t>
  </si>
  <si>
    <t xml:space="preserve">ПРОЕКТ </t>
  </si>
  <si>
    <t>ПРОЕКТ</t>
  </si>
  <si>
    <t>КЛАССИФИКАЦИИ РАСХОДОВ НА 2023 ГОД И ПЛАНОВЫЙ ПЕРИОД 2024 И 2025 ГОДОВ</t>
  </si>
  <si>
    <t>2025 год</t>
  </si>
  <si>
    <t xml:space="preserve">___________ 2022 г. № _____ </t>
  </si>
  <si>
    <t xml:space="preserve">         Программа муниципальных внутренних заимствований на 2023 год и на плановый  период  2024  и  2025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</si>
  <si>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____________ 2022 г. № ______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</si>
  <si>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2023 ГОД И НА ПЛАНОВЫЙ ПЕРИОД 2024 И 2025 ГОДОВ</t>
  </si>
  <si>
    <t>на 2023 годи плановый период  2024 и 2025 годов</t>
  </si>
  <si>
    <t>321,30</t>
  </si>
  <si>
    <t>348,40</t>
  </si>
  <si>
    <t xml:space="preserve">Распределение бюджетных ассигнований на предоставление межбюджетных трансфертов бюджету района на 2023 год и на плановый период 2024 и 2025 годов
</t>
  </si>
  <si>
    <t>Приложение №8 к решению Совета депутатов МО Нижнепавловский сельсовет от  ____________ 2022 года № _______</t>
  </si>
  <si>
    <t>____________ 2022 года № ____</t>
  </si>
  <si>
    <t>2025год</t>
  </si>
  <si>
    <t>___________2022 г. № _____</t>
  </si>
  <si>
    <t>Основные параметры первоочередных расходов бюджета на 2023 год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</si>
  <si>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_____________ 2022 г. № _____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</si>
  <si>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2023 ГОД И НА ПЛАНОВЫЙ ПЕРИОД 2024 И 2025 ГОДОВ</t>
  </si>
  <si>
    <t>Оренбургский район</t>
  </si>
  <si>
    <t>____ декабря 2022 года № ______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</si>
  <si>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</si>
  <si>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</si>
  <si>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</si>
  <si>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</si>
  <si>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</si>
  <si>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</si>
  <si>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</si>
  <si>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</si>
  <si>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</si>
  <si>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</si>
  <si>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</si>
  <si>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</si>
  <si>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</si>
  <si>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</si>
  <si>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</si>
  <si>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</si>
  <si>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</si>
  <si>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</si>
  <si>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</si>
  <si>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</si>
  <si>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</si>
  <si>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</si>
  <si>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</si>
  <si>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</si>
  <si>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</si>
  <si>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</si>
  <si>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</si>
  <si>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</si>
  <si>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</si>
  <si>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</si>
  <si>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</si>
  <si>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</si>
  <si>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</si>
  <si>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</si>
  <si>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</si>
  <si>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</si>
  <si>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</si>
  <si>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</si>
  <si>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</si>
  <si>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</si>
  <si>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</si>
  <si>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</si>
  <si>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</si>
  <si>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</si>
  <si>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</si>
  <si>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</si>
  <si>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</si>
  <si>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</si>
  <si>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</si>
  <si>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>РАСПРЕДЕЛЕНИЕ БЮДЖЕТНЫХ АССИГНОВАНИЙ БЮДЖЕТА МУНИЦИПАЛЬНОГО ОБРАЗОВАНИЯ</t>
  </si>
  <si>
    <t xml:space="preserve"> ОРЕНБУРГСКИЙ РАЙОН ПО РАЗДЕЛАМ, ПОДРАЗДЕЛАМ,ЦЕЛЕВЫМ СТАТЬЯМ (МУНИЦИПАЛЬНЫМ ПРОГРАММАМ</t>
  </si>
  <si>
    <t>ОРЕНБУРГСКОГО РАЙОНА И НЕПРОГРАММНЫМ НАПРАВЛЕНИЯМ ДЕЯТЕЛЬНОСТИ), ГРУППАМ И ПОДГРУППАМ ВИДОВ</t>
  </si>
  <si>
    <t>РАСХОДОВ КЛАССИФИКАЦИИ РАСХОДОВ НА 2023 ГОД И НА ПЛАНОВЫЙ ПЕРИОД 2024 И 2025 ГОДОВ</t>
  </si>
  <si>
    <t>РАСПРЕДЕЛЕНИЕ БЮДЖЕТНЫХ АССИГНОВАНИЙ РАЙОННОГО БЮДЖЕТА ПО ЦЕЛЕВЫМ СТАТЬЯМ</t>
  </si>
  <si>
    <t>(МУНИЦИПАЛЬНЫХ ПРОГРАММ  ОРЕНБУРГСКОГО РАЙОНА И НЕПРОГРАММНЫМ НАПРАВЛЕНИЯМ</t>
  </si>
  <si>
    <t>ДЕЯТЕЛЬНОСТИ), РАЗДЕЛАМ, ПОДРАЗДЕЛАМ, ГРУППАМ И ПОДГРУППАМ ВИДОВ РАСХОДОВ</t>
  </si>
  <si>
    <t>____ декабря 2022 года № _______</t>
  </si>
  <si>
    <t>РАСПРЕДЕЛЕНИЕ БЮДЖЕТНЫХ АССИГОНОВАНИЙ БЮДЖЕТА МУНИЦИПАЛЬНОГО</t>
  </si>
  <si>
    <t>ОБРАЗОВАНИЯ ОРЕНБУРГСКИЙ РАЙОН НА 2023 ГОД И НА ПЛАНОВЫЙ</t>
  </si>
  <si>
    <t xml:space="preserve"> ПЕРИОД 2024 И 2025 ГОДОВ ПО РАЗДЕЛАМ И ПОДРАЗДЕЛАМ РАСХОДОВ</t>
  </si>
  <si>
    <t>КЛАССИФИКАЦИИ РАСХОДОВ БЮДЖЕТОВ</t>
  </si>
  <si>
    <t>86 4 02 10009</t>
  </si>
  <si>
    <t>общая с У.У</t>
  </si>
  <si>
    <t>разница</t>
  </si>
  <si>
    <t>1 17 15030 10 1416 150</t>
  </si>
  <si>
    <t>Инициативные платежи, зачисляемые в бюджеты сельских поселений (устройство уличного освещения в с. Нижняя Павловка)</t>
  </si>
  <si>
    <t>Прочие платежи, зачисляемые в бюджеты сельских поселений</t>
  </si>
  <si>
    <t>Дотации бюджетам  бюджетной системы РФ</t>
  </si>
  <si>
    <t>2 02 19999 00 0000 150</t>
  </si>
  <si>
    <t>2 02 19999 10 0001 150</t>
  </si>
  <si>
    <t>Прочие дотации бюджетам сельских поселений для уплаты налога на имущество</t>
  </si>
  <si>
    <t>2 02 19999 10 0002 150</t>
  </si>
  <si>
    <t>Прочие дотации бюджетам сельских поселений для осуществления органами местного самоуправления полномочий по решению вопросов местного значения, источником финансирования которых являются средства районного бюджета</t>
  </si>
  <si>
    <t>2 02 19999 10 6111 150</t>
  </si>
  <si>
    <t>Прочие дотации бюджетам сельских поселений для обеспечения повышения оплаты труда отдельных категорий работников</t>
  </si>
  <si>
    <t>2 02 19999 10 6888 150</t>
  </si>
  <si>
    <t>Прочие дотации бюджетам сельских поселений для обеспечения минимального размера оплаты труда работников бюджетной сферы, источником финансирования которых являются средства областного бюджета</t>
  </si>
  <si>
    <t>Софинансирование расходов инициативное бюджетирование</t>
  </si>
  <si>
    <t>Субсидии бюджетам сельских поселений на осуществление дорожной деятельности</t>
  </si>
  <si>
    <t>Субсидии бюджетам сельских поселений на софинансирование капитальных вложений</t>
  </si>
  <si>
    <t>2 02 25576 00 0000 150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</si>
  <si>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</si>
  <si>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>П5</t>
  </si>
  <si>
    <t>S1416</t>
  </si>
  <si>
    <t>S0410</t>
  </si>
  <si>
    <t xml:space="preserve">Бюджетные инвестиции </t>
  </si>
  <si>
    <t>S1420</t>
  </si>
  <si>
    <t>Муниципальная программа (комплексная программа) "Совершенствование муниципального управления в муниципальном образовании _______________ сель/поссовет Оренбургского района Оренбургской области на 2023-2030 годы»</t>
  </si>
  <si>
    <t>Муниципальная программа 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2023-2030 годы»</t>
  </si>
  <si>
    <t>Капитальный ремонт и ремонт автомобильных дорог общего пользования населенных пунктов</t>
  </si>
  <si>
    <t>Релизация мероприятий приоритетных проектов Оренбургской области</t>
  </si>
  <si>
    <t>5</t>
  </si>
  <si>
    <t>Реализация мероприятий регионального приоритетного проекта «Вовлечение жителей муниципальных образований Оренбургской области в процесс выбора и реализации инициативных проектов»</t>
  </si>
  <si>
    <t xml:space="preserve"> Реализация инициативных проектов (устройство уличного освещения в с. Нижняя Павловка)</t>
  </si>
  <si>
    <t>Бюджетные инвестиции</t>
  </si>
  <si>
    <t>410</t>
  </si>
  <si>
    <t>Муниципальная программа (комплексная программа) «Развитие культуры села муниципального образования _________________ сель/поссовета Оренбургского района Оренбургской области на 2023-2030 годы»</t>
  </si>
  <si>
    <t>Осуществление дорожной деятельности в отношении автомобильных дорог местного значения</t>
  </si>
  <si>
    <t>6Д409</t>
  </si>
  <si>
    <t>Обеспечение условий для развития на территории поселения физической культуры</t>
  </si>
  <si>
    <t xml:space="preserve">1 17 15030 10 0000 150 </t>
  </si>
  <si>
    <t xml:space="preserve"> 1 17 15 030 10 1416 150 </t>
  </si>
  <si>
    <t>Инициативные платежи, зачисляемые в бюджеты сельских поселений  (устройство уличного освещения в с. Нижняя Павловка)</t>
  </si>
  <si>
    <t xml:space="preserve">                                                                                                       МО Нижнепавловский сельсовет</t>
  </si>
  <si>
    <t xml:space="preserve">                                                                                                к решению Совета депутатов</t>
  </si>
  <si>
    <t xml:space="preserve"> </t>
  </si>
  <si>
    <t>УТВЕРЖДАЮ</t>
  </si>
  <si>
    <t>Глава муниципального образования Нижнепавловский сельсовет</t>
  </si>
  <si>
    <t>В.И.Чичерин</t>
  </si>
  <si>
    <t xml:space="preserve">"____" _____________ 202__ года </t>
  </si>
  <si>
    <t>СВОДНАЯ БЮДЖЕТНАЯ РОСПИСЬ БЮДЖЕТНЫХ АССИГНОВАНИЙ (ЛИМИТОВ БЮДЖЕТНЫХ ОБЯЗАТЕЛЬСТВ) РАСХОДОВ МУНИЦИПАЛЬНОГО ОБРАЗОВАНИЯ НИЖНЕПАВЛОВСКИЙ СЕЛЬСОВЕТ ОРЕНБУРГСКОГО РАЙОНА НА 2023 ГОД И НА ПЛАНОВЫЙ ПЕРИОД 2024 и 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</si>
  <si>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</si>
  <si>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2 02 19999 10 0060 150</t>
  </si>
  <si>
    <t>Прочие дотации бюджетам сельских поселений для софинансирования социально-значимых мероприятий</t>
  </si>
  <si>
    <t>Исполнение судебных актов Российской Федерации и мировых соглашений по возмещению причиненного вреда</t>
  </si>
  <si>
    <t>Прочая закупка товаров,работ и услуг</t>
  </si>
  <si>
    <t>Комплекс процессных мероприятий "Благоустройство территории сельсовета"</t>
  </si>
  <si>
    <t>85 4 05</t>
  </si>
  <si>
    <t>Социально значимые мероприятия</t>
  </si>
  <si>
    <t>Закупка товаров,работ и услуг для обеспечения государственных(муниципальных)нужд</t>
  </si>
  <si>
    <t>Реализация инициативных проектов(устройство уличного освещения в с. Нижняя Павловка)</t>
  </si>
  <si>
    <t>Реализация инициативных пректов(устройство уличного освещения в с.Нижняя Павловка)</t>
  </si>
  <si>
    <t>85  4  05  60060</t>
  </si>
  <si>
    <t>85 4 03 S1420</t>
  </si>
  <si>
    <t>85  4  02  S0410</t>
  </si>
  <si>
    <t>86  4 01   95555</t>
  </si>
  <si>
    <t>85  4  10  00000</t>
  </si>
  <si>
    <t>85  0  00  00000</t>
  </si>
  <si>
    <t>85  4  00  00000</t>
  </si>
  <si>
    <t>85  4  09  00000</t>
  </si>
  <si>
    <t>85  4  09  00053</t>
  </si>
  <si>
    <t>86  4  03  60040</t>
  </si>
  <si>
    <t>86  4  02  10009</t>
  </si>
  <si>
    <t>86  4  03  60004</t>
  </si>
  <si>
    <t>86  4  03  60002</t>
  </si>
  <si>
    <t>86  4  03  00000</t>
  </si>
  <si>
    <t>86  0  00 00000</t>
  </si>
  <si>
    <t>86  4  00 00000</t>
  </si>
  <si>
    <t>86  4  03 00000</t>
  </si>
  <si>
    <t>86  4  03 61002</t>
  </si>
  <si>
    <t>86  4  01  90010</t>
  </si>
  <si>
    <t>Исполнение судебных актовРФ и мировых соглашений по возмещению причиненного вреда</t>
  </si>
  <si>
    <t>86  4  01  90009</t>
  </si>
  <si>
    <t>Исполнение судебных Актов РФ и мировых соглашений по возмещению причиненного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</si>
</sst>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  <numFmt numFmtId="179" formatCode="00000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3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14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16" fillId="0" borderId="38" xfId="22" applyFont="1" applyBorder="1" applyAlignment="1">
      <alignment horizontal="center" vertical="center" wrapText="1"/>
    </xf>
    <xf numFmtId="0" fontId="16" fillId="0" borderId="39" xfId="22" applyFont="1" applyBorder="1" applyAlignment="1">
      <alignment horizontal="center" vertical="center" wrapText="1"/>
    </xf>
    <xf numFmtId="0" fontId="17" fillId="3" borderId="33" xfId="22" applyFont="1" applyFill="1" applyBorder="1" applyAlignment="1">
      <alignment horizontal="center" vertical="center" wrapText="1"/>
    </xf>
    <xf numFmtId="0" fontId="17" fillId="3" borderId="29" xfId="22" applyFont="1" applyFill="1" applyBorder="1" applyAlignment="1">
      <alignment horizontal="center" vertical="center" wrapText="1"/>
    </xf>
    <xf numFmtId="0" fontId="4" fillId="0" borderId="0" xfId="22" applyFont="1"/>
    <xf numFmtId="0" fontId="17" fillId="0" borderId="27" xfId="22" applyFont="1" applyBorder="1" applyAlignment="1">
      <alignment horizontal="center" vertical="center" wrapText="1"/>
    </xf>
    <xf numFmtId="0" fontId="17" fillId="0" borderId="14" xfId="22" applyFont="1" applyBorder="1" applyAlignment="1">
      <alignment horizontal="left" vertical="top" wrapText="1"/>
    </xf>
    <xf numFmtId="0" fontId="16" fillId="0" borderId="27" xfId="22" applyFont="1" applyBorder="1" applyAlignment="1">
      <alignment horizontal="center" vertical="center" wrapText="1"/>
    </xf>
    <xf numFmtId="0" fontId="16" fillId="0" borderId="14" xfId="22" applyFont="1" applyBorder="1" applyAlignment="1">
      <alignment horizontal="left" vertical="top" wrapText="1"/>
    </xf>
    <xf numFmtId="49" fontId="4" fillId="2" borderId="27" xfId="22" applyNumberFormat="1" applyFont="1" applyFill="1" applyBorder="1" applyAlignment="1" applyProtection="1">
      <alignment horizontal="center"/>
    </xf>
    <xf numFmtId="0" fontId="4" fillId="2" borderId="14" xfId="22" applyNumberFormat="1" applyFont="1" applyFill="1" applyBorder="1" applyAlignment="1" applyProtection="1">
      <alignment horizontal="left" vertical="center" wrapText="1"/>
    </xf>
    <xf numFmtId="49" fontId="6" fillId="2" borderId="27" xfId="22" applyNumberFormat="1" applyFont="1" applyFill="1" applyBorder="1" applyAlignment="1" applyProtection="1">
      <alignment horizontal="center"/>
    </xf>
    <xf numFmtId="0" fontId="6" fillId="2" borderId="14" xfId="22" applyNumberFormat="1" applyFont="1" applyFill="1" applyBorder="1" applyAlignment="1" applyProtection="1">
      <alignment horizontal="left" vertical="center" wrapText="1"/>
    </xf>
    <xf numFmtId="49" fontId="6" fillId="0" borderId="27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17" fillId="3" borderId="27" xfId="22" applyFont="1" applyFill="1" applyBorder="1" applyAlignment="1">
      <alignment horizontal="center" vertical="center" wrapText="1"/>
    </xf>
    <xf numFmtId="0" fontId="17" fillId="3" borderId="14" xfId="22" applyFont="1" applyFill="1" applyBorder="1" applyAlignment="1">
      <alignment horizontal="left" vertical="center" wrapText="1"/>
    </xf>
    <xf numFmtId="0" fontId="18" fillId="0" borderId="14" xfId="22" applyFont="1" applyBorder="1" applyAlignment="1">
      <alignment horizontal="left" vertical="top" wrapText="1"/>
    </xf>
    <xf numFmtId="49" fontId="6" fillId="0" borderId="27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18" fillId="0" borderId="27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7" fillId="0" borderId="2" xfId="22" applyFont="1" applyBorder="1" applyAlignment="1">
      <alignment wrapText="1"/>
    </xf>
    <xf numFmtId="0" fontId="6" fillId="0" borderId="0" xfId="22" applyFont="1" applyAlignment="1">
      <alignment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1" fillId="0" borderId="14" xfId="20" applyNumberFormat="1" applyFont="1" applyFill="1" applyBorder="1" applyAlignment="1">
      <alignment horizontal="left" vertical="center" wrapText="1"/>
    </xf>
    <xf numFmtId="0" fontId="21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17" fillId="4" borderId="27" xfId="24" applyFont="1" applyFill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left" vertical="top" wrapText="1"/>
    </xf>
    <xf numFmtId="164" fontId="17" fillId="4" borderId="14" xfId="24" applyNumberFormat="1" applyFont="1" applyFill="1" applyBorder="1" applyAlignment="1">
      <alignment horizontal="center" wrapText="1"/>
    </xf>
    <xf numFmtId="164" fontId="17" fillId="4" borderId="23" xfId="24" applyNumberFormat="1" applyFont="1" applyFill="1" applyBorder="1" applyAlignment="1">
      <alignment horizontal="center" wrapText="1"/>
    </xf>
    <xf numFmtId="0" fontId="16" fillId="4" borderId="27" xfId="24" applyFont="1" applyFill="1" applyBorder="1" applyAlignment="1">
      <alignment horizontal="center" vertical="center" wrapText="1"/>
    </xf>
    <xf numFmtId="0" fontId="18" fillId="4" borderId="14" xfId="24" applyFont="1" applyFill="1" applyBorder="1" applyAlignment="1">
      <alignment horizontal="left" vertical="top" wrapText="1"/>
    </xf>
    <xf numFmtId="0" fontId="16" fillId="0" borderId="27" xfId="24" applyFont="1" applyFill="1" applyBorder="1" applyAlignment="1">
      <alignment horizontal="center" vertical="center" wrapText="1"/>
    </xf>
    <xf numFmtId="0" fontId="16" fillId="0" borderId="14" xfId="24" applyFont="1" applyFill="1" applyBorder="1" applyAlignment="1">
      <alignment horizontal="left" vertical="top" wrapText="1"/>
    </xf>
    <xf numFmtId="164" fontId="16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16" fillId="4" borderId="14" xfId="24" applyFont="1" applyFill="1" applyBorder="1" applyAlignment="1">
      <alignment horizontal="left" vertical="top" wrapText="1"/>
    </xf>
    <xf numFmtId="164" fontId="16" fillId="4" borderId="14" xfId="24" applyNumberFormat="1" applyFont="1" applyFill="1" applyBorder="1" applyAlignment="1">
      <alignment horizontal="center" wrapText="1"/>
    </xf>
    <xf numFmtId="49" fontId="6" fillId="0" borderId="27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4" borderId="14" xfId="2" applyFont="1" applyFill="1" applyBorder="1" applyAlignment="1">
      <alignment vertical="top" wrapText="1"/>
    </xf>
    <xf numFmtId="0" fontId="6" fillId="4" borderId="14" xfId="2" applyFont="1" applyFill="1" applyBorder="1" applyAlignment="1">
      <alignment vertical="top" wrapText="1"/>
    </xf>
    <xf numFmtId="164" fontId="16" fillId="4" borderId="23" xfId="24" applyNumberFormat="1" applyFont="1" applyFill="1" applyBorder="1" applyAlignment="1">
      <alignment horizontal="center" wrapText="1"/>
    </xf>
    <xf numFmtId="176" fontId="16" fillId="4" borderId="23" xfId="24" applyNumberFormat="1" applyFont="1" applyFill="1" applyBorder="1" applyAlignment="1">
      <alignment horizontal="center" wrapText="1"/>
    </xf>
    <xf numFmtId="0" fontId="6" fillId="0" borderId="27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16" fillId="4" borderId="27" xfId="24" applyNumberFormat="1" applyFont="1" applyFill="1" applyBorder="1" applyAlignment="1">
      <alignment horizontal="center" vertical="center" wrapText="1"/>
    </xf>
    <xf numFmtId="49" fontId="16" fillId="0" borderId="27" xfId="24" applyNumberFormat="1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vertical="top" wrapText="1"/>
    </xf>
    <xf numFmtId="0" fontId="30" fillId="4" borderId="27" xfId="24" applyFont="1" applyFill="1" applyBorder="1" applyAlignment="1">
      <alignment horizontal="center" vertical="center" wrapText="1"/>
    </xf>
    <xf numFmtId="0" fontId="30" fillId="4" borderId="14" xfId="24" applyFont="1" applyFill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49" fontId="6" fillId="0" borderId="27" xfId="24" applyNumberFormat="1" applyFont="1" applyFill="1" applyBorder="1" applyAlignment="1">
      <alignment horizontal="center" vertical="center" wrapText="1"/>
    </xf>
    <xf numFmtId="164" fontId="30" fillId="4" borderId="14" xfId="24" applyNumberFormat="1" applyFont="1" applyFill="1" applyBorder="1" applyAlignment="1">
      <alignment horizontal="center" wrapText="1"/>
    </xf>
    <xf numFmtId="164" fontId="30" fillId="4" borderId="23" xfId="24" applyNumberFormat="1" applyFont="1" applyFill="1" applyBorder="1" applyAlignment="1">
      <alignment horizontal="center" wrapText="1"/>
    </xf>
    <xf numFmtId="0" fontId="16" fillId="0" borderId="27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top" wrapText="1"/>
    </xf>
    <xf numFmtId="164" fontId="16" fillId="0" borderId="14" xfId="24" applyNumberFormat="1" applyFont="1" applyBorder="1" applyAlignment="1">
      <alignment horizontal="center" wrapText="1"/>
    </xf>
    <xf numFmtId="0" fontId="17" fillId="4" borderId="14" xfId="24" applyFont="1" applyFill="1" applyBorder="1" applyAlignment="1">
      <alignment horizontal="center" wrapText="1"/>
    </xf>
    <xf numFmtId="0" fontId="17" fillId="4" borderId="23" xfId="24" applyFont="1" applyFill="1" applyBorder="1" applyAlignment="1">
      <alignment horizontal="center" wrapText="1"/>
    </xf>
    <xf numFmtId="0" fontId="6" fillId="4" borderId="27" xfId="24" applyFont="1" applyFill="1" applyBorder="1" applyAlignment="1">
      <alignment horizontal="center" vertical="center" wrapText="1"/>
    </xf>
    <xf numFmtId="49" fontId="17" fillId="4" borderId="14" xfId="24" applyNumberFormat="1" applyFont="1" applyFill="1" applyBorder="1" applyAlignment="1">
      <alignment horizontal="right" vertical="center" wrapText="1"/>
    </xf>
    <xf numFmtId="49" fontId="17" fillId="4" borderId="23" xfId="24" applyNumberFormat="1" applyFont="1" applyFill="1" applyBorder="1" applyAlignment="1">
      <alignment horizontal="right" vertical="center" wrapText="1"/>
    </xf>
    <xf numFmtId="49" fontId="17" fillId="4" borderId="14" xfId="24" applyNumberFormat="1" applyFont="1" applyFill="1" applyBorder="1" applyAlignment="1">
      <alignment horizontal="right" wrapText="1"/>
    </xf>
    <xf numFmtId="49" fontId="17" fillId="4" borderId="23" xfId="24" applyNumberFormat="1" applyFont="1" applyFill="1" applyBorder="1" applyAlignment="1">
      <alignment horizontal="right" wrapText="1"/>
    </xf>
    <xf numFmtId="164" fontId="16" fillId="4" borderId="14" xfId="24" applyNumberFormat="1" applyFont="1" applyFill="1" applyBorder="1" applyAlignment="1">
      <alignment horizontal="right" wrapText="1"/>
    </xf>
    <xf numFmtId="49" fontId="16" fillId="4" borderId="14" xfId="24" applyNumberFormat="1" applyFont="1" applyFill="1" applyBorder="1" applyAlignment="1">
      <alignment horizontal="right" wrapText="1"/>
    </xf>
    <xf numFmtId="49" fontId="16" fillId="4" borderId="23" xfId="24" applyNumberFormat="1" applyFont="1" applyFill="1" applyBorder="1" applyAlignment="1">
      <alignment horizontal="right" wrapText="1"/>
    </xf>
    <xf numFmtId="49" fontId="16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24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vertical="top"/>
    </xf>
    <xf numFmtId="0" fontId="26" fillId="0" borderId="40" xfId="0" applyFont="1" applyBorder="1" applyAlignment="1">
      <alignment vertical="top" wrapText="1"/>
    </xf>
    <xf numFmtId="178" fontId="26" fillId="0" borderId="40" xfId="0" applyNumberFormat="1" applyFont="1" applyBorder="1" applyAlignment="1">
      <alignment horizontal="right" vertical="top" wrapText="1"/>
    </xf>
    <xf numFmtId="49" fontId="26" fillId="0" borderId="31" xfId="0" applyNumberFormat="1" applyFont="1" applyBorder="1" applyAlignment="1">
      <alignment vertical="top"/>
    </xf>
    <xf numFmtId="0" fontId="26" fillId="0" borderId="37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top" wrapText="1"/>
    </xf>
    <xf numFmtId="49" fontId="33" fillId="0" borderId="31" xfId="0" applyNumberFormat="1" applyFont="1" applyBorder="1" applyAlignment="1">
      <alignment vertical="top"/>
    </xf>
    <xf numFmtId="178" fontId="28" fillId="0" borderId="37" xfId="0" applyNumberFormat="1" applyFont="1" applyBorder="1" applyAlignment="1">
      <alignment vertical="top" wrapText="1"/>
    </xf>
    <xf numFmtId="178" fontId="28" fillId="5" borderId="37" xfId="0" applyNumberFormat="1" applyFont="1" applyFill="1" applyBorder="1" applyAlignment="1">
      <alignment vertical="top" wrapText="1"/>
    </xf>
    <xf numFmtId="178" fontId="26" fillId="5" borderId="37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34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/>
    <xf numFmtId="0" fontId="37" fillId="0" borderId="0" xfId="26" applyAlignment="1" applyProtection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indent="15"/>
    </xf>
    <xf numFmtId="0" fontId="21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178" fontId="26" fillId="0" borderId="37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1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168" fontId="8" fillId="0" borderId="15" xfId="0" applyNumberFormat="1" applyFont="1" applyFill="1" applyBorder="1" applyAlignment="1" applyProtection="1">
      <alignment horizontal="center" vertical="center"/>
      <protection hidden="1"/>
    </xf>
    <xf numFmtId="168" fontId="9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16" xfId="0" applyNumberFormat="1" applyFont="1" applyFill="1" applyBorder="1" applyAlignment="1" applyProtection="1">
      <alignment horizontal="center" vertical="center"/>
      <protection hidden="1"/>
    </xf>
    <xf numFmtId="168" fontId="9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8" xfId="0" applyNumberFormat="1" applyFont="1" applyFill="1" applyBorder="1" applyAlignment="1" applyProtection="1">
      <alignment horizontal="center" vertical="center"/>
      <protection hidden="1"/>
    </xf>
    <xf numFmtId="168" fontId="8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68" fontId="8" fillId="0" borderId="0" xfId="0" applyNumberFormat="1" applyFont="1" applyFill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166" fontId="8" fillId="0" borderId="16" xfId="0" applyNumberFormat="1" applyFont="1" applyFill="1" applyBorder="1" applyAlignment="1" applyProtection="1">
      <alignment horizontal="center" vertical="center"/>
      <protection hidden="1"/>
    </xf>
    <xf numFmtId="166" fontId="9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5" fontId="8" fillId="0" borderId="15" xfId="0" applyNumberFormat="1" applyFont="1" applyFill="1" applyBorder="1" applyAlignment="1" applyProtection="1">
      <alignment horizontal="right" vertical="center"/>
      <protection hidden="1"/>
    </xf>
    <xf numFmtId="165" fontId="9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8" fillId="0" borderId="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7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7" xfId="0" applyNumberFormat="1" applyFont="1" applyFill="1" applyBorder="1" applyAlignment="1" applyProtection="1">
      <alignment horizontal="right" vertical="center"/>
      <protection hidden="1"/>
    </xf>
    <xf numFmtId="165" fontId="8" fillId="0" borderId="7" xfId="0" applyNumberFormat="1" applyFont="1" applyFill="1" applyBorder="1" applyAlignment="1" applyProtection="1">
      <alignment horizontal="right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5" xfId="0" applyNumberFormat="1" applyFont="1" applyFill="1" applyBorder="1" applyAlignment="1" applyProtection="1">
      <alignment horizontal="center" vertical="center"/>
      <protection hidden="1"/>
    </xf>
    <xf numFmtId="170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15" xfId="0" applyNumberFormat="1" applyFont="1" applyFill="1" applyBorder="1" applyAlignment="1" applyProtection="1">
      <alignment horizontal="center" vertical="center"/>
      <protection hidden="1"/>
    </xf>
    <xf numFmtId="17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66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9" xfId="0" applyNumberFormat="1" applyFont="1" applyFill="1" applyBorder="1" applyAlignment="1" applyProtection="1">
      <alignment horizontal="center" vertical="center"/>
      <protection hidden="1"/>
    </xf>
    <xf numFmtId="0" fontId="40" fillId="0" borderId="24" xfId="0" applyNumberFormat="1" applyFont="1" applyFill="1" applyBorder="1" applyAlignment="1" applyProtection="1">
      <protection hidden="1"/>
    </xf>
    <xf numFmtId="0" fontId="40" fillId="0" borderId="25" xfId="0" applyNumberFormat="1" applyFont="1" applyFill="1" applyBorder="1" applyAlignment="1" applyProtection="1">
      <protection hidden="1"/>
    </xf>
    <xf numFmtId="165" fontId="40" fillId="0" borderId="26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alignment horizontal="righ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centerContinuous"/>
      <protection hidden="1"/>
    </xf>
    <xf numFmtId="0" fontId="44" fillId="0" borderId="0" xfId="0" applyNumberFormat="1" applyFont="1" applyFill="1" applyAlignment="1" applyProtection="1">
      <alignment horizontal="centerContinuous"/>
      <protection hidden="1"/>
    </xf>
    <xf numFmtId="0" fontId="42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NumberFormat="1" applyFont="1" applyFill="1" applyAlignment="1" applyProtection="1">
      <alignment horizontal="centerContinuous"/>
      <protection hidden="1"/>
    </xf>
    <xf numFmtId="0" fontId="43" fillId="0" borderId="0" xfId="0" applyNumberFormat="1" applyFont="1" applyFill="1" applyAlignment="1" applyProtection="1">
      <alignment horizontal="centerContinuous" vertical="center"/>
      <protection hidden="1"/>
    </xf>
    <xf numFmtId="0" fontId="42" fillId="0" borderId="0" xfId="0" applyNumberFormat="1" applyFont="1" applyFill="1" applyAlignment="1" applyProtection="1">
      <alignment horizontal="centerContinuous" vertical="center"/>
      <protection hidden="1"/>
    </xf>
    <xf numFmtId="0" fontId="45" fillId="0" borderId="0" xfId="0" applyNumberFormat="1" applyFont="1" applyFill="1" applyAlignment="1" applyProtection="1">
      <alignment horizontal="centerContinuous" vertical="top"/>
      <protection hidden="1"/>
    </xf>
    <xf numFmtId="0" fontId="46" fillId="0" borderId="0" xfId="0" applyNumberFormat="1" applyFont="1" applyFill="1" applyAlignment="1" applyProtection="1">
      <alignment horizontal="centerContinuous" vertical="center"/>
      <protection hidden="1"/>
    </xf>
    <xf numFmtId="0" fontId="44" fillId="0" borderId="0" xfId="0" applyNumberFormat="1" applyFont="1" applyFill="1" applyAlignment="1" applyProtection="1">
      <alignment horizontal="right"/>
      <protection hidden="1"/>
    </xf>
    <xf numFmtId="0" fontId="4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11" xfId="0" applyNumberFormat="1" applyFont="1" applyFill="1" applyBorder="1" applyAlignment="1" applyProtection="1">
      <protection hidden="1"/>
    </xf>
    <xf numFmtId="0" fontId="46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Fill="1" applyBorder="1" applyAlignment="1" applyProtection="1">
      <protection hidden="1"/>
    </xf>
    <xf numFmtId="169" fontId="48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1" xfId="0" applyNumberFormat="1" applyFont="1" applyFill="1" applyBorder="1" applyAlignment="1" applyProtection="1">
      <alignment horizontal="center" vertical="center"/>
      <protection hidden="1"/>
    </xf>
    <xf numFmtId="167" fontId="48" fillId="0" borderId="1" xfId="0" applyNumberFormat="1" applyFont="1" applyFill="1" applyBorder="1" applyAlignment="1" applyProtection="1">
      <alignment horizontal="center" vertical="center"/>
      <protection hidden="1"/>
    </xf>
    <xf numFmtId="168" fontId="48" fillId="0" borderId="15" xfId="0" applyNumberFormat="1" applyFont="1" applyFill="1" applyBorder="1" applyAlignment="1" applyProtection="1">
      <alignment horizontal="center" vertical="center"/>
      <protection hidden="1"/>
    </xf>
    <xf numFmtId="166" fontId="48" fillId="0" borderId="16" xfId="0" applyNumberFormat="1" applyFont="1" applyFill="1" applyBorder="1" applyAlignment="1" applyProtection="1">
      <alignment horizontal="center" vertical="center"/>
      <protection hidden="1"/>
    </xf>
    <xf numFmtId="165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48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" xfId="0" applyNumberFormat="1" applyFont="1" applyFill="1" applyBorder="1" applyAlignment="1" applyProtection="1">
      <alignment horizontal="center" vertical="center"/>
      <protection hidden="1"/>
    </xf>
    <xf numFmtId="1" fontId="43" fillId="0" borderId="1" xfId="0" applyNumberFormat="1" applyFont="1" applyFill="1" applyBorder="1" applyAlignment="1" applyProtection="1">
      <alignment horizontal="center" vertical="center"/>
      <protection hidden="1"/>
    </xf>
    <xf numFmtId="167" fontId="43" fillId="0" borderId="1" xfId="0" applyNumberFormat="1" applyFont="1" applyFill="1" applyBorder="1" applyAlignment="1" applyProtection="1">
      <alignment horizontal="center" vertical="center"/>
      <protection hidden="1"/>
    </xf>
    <xf numFmtId="168" fontId="43" fillId="0" borderId="15" xfId="0" applyNumberFormat="1" applyFont="1" applyFill="1" applyBorder="1" applyAlignment="1" applyProtection="1">
      <alignment horizontal="center" vertical="center"/>
      <protection hidden="1"/>
    </xf>
    <xf numFmtId="166" fontId="43" fillId="0" borderId="16" xfId="0" applyNumberFormat="1" applyFont="1" applyFill="1" applyBorder="1" applyAlignment="1" applyProtection="1">
      <alignment horizontal="center" vertical="center"/>
      <protection hidden="1"/>
    </xf>
    <xf numFmtId="165" fontId="43" fillId="0" borderId="15" xfId="0" applyNumberFormat="1" applyFont="1" applyFill="1" applyBorder="1" applyAlignment="1" applyProtection="1">
      <alignment horizontal="right" vertical="center"/>
      <protection hidden="1"/>
    </xf>
    <xf numFmtId="165" fontId="43" fillId="0" borderId="22" xfId="0" applyNumberFormat="1" applyFont="1" applyFill="1" applyBorder="1" applyAlignment="1" applyProtection="1">
      <alignment horizontal="right" vertical="center"/>
      <protection hidden="1"/>
    </xf>
    <xf numFmtId="171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" fontId="43" fillId="0" borderId="13" xfId="0" applyNumberFormat="1" applyFont="1" applyFill="1" applyBorder="1" applyAlignment="1" applyProtection="1">
      <alignment horizontal="center" vertical="center"/>
      <protection hidden="1"/>
    </xf>
    <xf numFmtId="167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2" xfId="0" applyNumberFormat="1" applyFont="1" applyFill="1" applyBorder="1" applyAlignment="1" applyProtection="1">
      <alignment horizontal="center" vertical="center"/>
      <protection hidden="1"/>
    </xf>
    <xf numFmtId="166" fontId="43" fillId="0" borderId="14" xfId="0" applyNumberFormat="1" applyFont="1" applyFill="1" applyBorder="1" applyAlignment="1" applyProtection="1">
      <alignment horizontal="center" vertical="center"/>
      <protection hidden="1"/>
    </xf>
    <xf numFmtId="165" fontId="43" fillId="0" borderId="12" xfId="0" applyNumberFormat="1" applyFont="1" applyFill="1" applyBorder="1" applyAlignment="1" applyProtection="1">
      <alignment horizontal="right" vertical="center"/>
      <protection hidden="1"/>
    </xf>
    <xf numFmtId="165" fontId="43" fillId="0" borderId="23" xfId="0" applyNumberFormat="1" applyFont="1" applyFill="1" applyBorder="1" applyAlignment="1" applyProtection="1">
      <alignment horizontal="right" vertical="center"/>
      <protection hidden="1"/>
    </xf>
    <xf numFmtId="169" fontId="48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0" xfId="0" applyNumberFormat="1" applyFont="1" applyFill="1" applyAlignment="1" applyProtection="1">
      <alignment horizontal="center" vertical="center"/>
      <protection hidden="1"/>
    </xf>
    <xf numFmtId="1" fontId="48" fillId="0" borderId="0" xfId="0" applyNumberFormat="1" applyFont="1" applyFill="1" applyAlignment="1" applyProtection="1">
      <alignment horizontal="center" vertical="center"/>
      <protection hidden="1"/>
    </xf>
    <xf numFmtId="167" fontId="48" fillId="0" borderId="0" xfId="0" applyNumberFormat="1" applyFont="1" applyFill="1" applyAlignment="1" applyProtection="1">
      <alignment horizontal="center" vertical="center"/>
      <protection hidden="1"/>
    </xf>
    <xf numFmtId="168" fontId="48" fillId="0" borderId="9" xfId="0" applyNumberFormat="1" applyFont="1" applyFill="1" applyBorder="1" applyAlignment="1" applyProtection="1">
      <alignment horizontal="center" vertical="center"/>
      <protection hidden="1"/>
    </xf>
    <xf numFmtId="166" fontId="48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9" xfId="0" applyNumberFormat="1" applyFont="1" applyFill="1" applyBorder="1" applyAlignment="1" applyProtection="1">
      <alignment horizontal="right" vertical="center"/>
      <protection hidden="1"/>
    </xf>
    <xf numFmtId="165" fontId="48" fillId="0" borderId="7" xfId="0" applyNumberFormat="1" applyFont="1" applyFill="1" applyBorder="1" applyAlignment="1" applyProtection="1">
      <alignment horizontal="right" vertical="center"/>
      <protection hidden="1"/>
    </xf>
    <xf numFmtId="169" fontId="49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9" fillId="0" borderId="1" xfId="0" applyNumberFormat="1" applyFont="1" applyFill="1" applyBorder="1" applyAlignment="1" applyProtection="1">
      <alignment horizontal="center" vertical="center"/>
      <protection hidden="1"/>
    </xf>
    <xf numFmtId="1" fontId="49" fillId="0" borderId="1" xfId="0" applyNumberFormat="1" applyFont="1" applyFill="1" applyBorder="1" applyAlignment="1" applyProtection="1">
      <alignment horizontal="center" vertical="center"/>
      <protection hidden="1"/>
    </xf>
    <xf numFmtId="167" fontId="49" fillId="0" borderId="1" xfId="0" applyNumberFormat="1" applyFont="1" applyFill="1" applyBorder="1" applyAlignment="1" applyProtection="1">
      <alignment horizontal="center" vertical="center"/>
      <protection hidden="1"/>
    </xf>
    <xf numFmtId="168" fontId="49" fillId="0" borderId="15" xfId="0" applyNumberFormat="1" applyFont="1" applyFill="1" applyBorder="1" applyAlignment="1" applyProtection="1">
      <alignment horizontal="center" vertical="center"/>
      <protection hidden="1"/>
    </xf>
    <xf numFmtId="166" fontId="49" fillId="0" borderId="16" xfId="0" applyNumberFormat="1" applyFont="1" applyFill="1" applyBorder="1" applyAlignment="1" applyProtection="1">
      <alignment horizontal="center" vertical="center"/>
      <protection hidden="1"/>
    </xf>
    <xf numFmtId="165" fontId="49" fillId="0" borderId="15" xfId="0" applyNumberFormat="1" applyFont="1" applyFill="1" applyBorder="1" applyAlignment="1" applyProtection="1">
      <alignment horizontal="right" vertical="center"/>
      <protection hidden="1"/>
    </xf>
    <xf numFmtId="165" fontId="49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0" xfId="0" applyNumberFormat="1" applyFont="1" applyFill="1" applyAlignment="1" applyProtection="1">
      <alignment horizontal="center" vertical="center"/>
      <protection hidden="1"/>
    </xf>
    <xf numFmtId="1" fontId="43" fillId="0" borderId="0" xfId="0" applyNumberFormat="1" applyFont="1" applyFill="1" applyAlignment="1" applyProtection="1">
      <alignment horizontal="center" vertical="center"/>
      <protection hidden="1"/>
    </xf>
    <xf numFmtId="167" fontId="43" fillId="0" borderId="0" xfId="0" applyNumberFormat="1" applyFont="1" applyFill="1" applyAlignment="1" applyProtection="1">
      <alignment horizontal="center" vertical="center"/>
      <protection hidden="1"/>
    </xf>
    <xf numFmtId="168" fontId="43" fillId="0" borderId="9" xfId="0" applyNumberFormat="1" applyFont="1" applyFill="1" applyBorder="1" applyAlignment="1" applyProtection="1">
      <alignment horizontal="center" vertical="center"/>
      <protection hidden="1"/>
    </xf>
    <xf numFmtId="166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3" fillId="0" borderId="9" xfId="0" applyNumberFormat="1" applyFont="1" applyFill="1" applyBorder="1" applyAlignment="1" applyProtection="1">
      <alignment horizontal="right" vertical="center"/>
      <protection hidden="1"/>
    </xf>
    <xf numFmtId="165" fontId="43" fillId="0" borderId="7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Fill="1" applyAlignment="1" applyProtection="1">
      <protection hidden="1"/>
    </xf>
    <xf numFmtId="0" fontId="48" fillId="0" borderId="5" xfId="0" applyNumberFormat="1" applyFont="1" applyFill="1" applyBorder="1" applyAlignment="1" applyProtection="1">
      <protection hidden="1"/>
    </xf>
    <xf numFmtId="0" fontId="48" fillId="0" borderId="4" xfId="0" applyNumberFormat="1" applyFont="1" applyFill="1" applyBorder="1" applyAlignment="1" applyProtection="1">
      <protection hidden="1"/>
    </xf>
    <xf numFmtId="165" fontId="48" fillId="0" borderId="41" xfId="0" applyNumberFormat="1" applyFont="1" applyFill="1" applyBorder="1" applyAlignment="1" applyProtection="1">
      <protection hidden="1"/>
    </xf>
    <xf numFmtId="165" fontId="48" fillId="0" borderId="2" xfId="0" applyNumberFormat="1" applyFont="1" applyFill="1" applyBorder="1" applyAlignment="1" applyProtection="1">
      <protection hidden="1"/>
    </xf>
    <xf numFmtId="0" fontId="46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right" vertical="center"/>
      <protection hidden="1"/>
    </xf>
    <xf numFmtId="0" fontId="46" fillId="0" borderId="20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4" xfId="0" applyNumberFormat="1" applyFont="1" applyFill="1" applyBorder="1" applyAlignment="1" applyProtection="1">
      <alignment horizontal="center" vertical="center"/>
      <protection hidden="1"/>
    </xf>
    <xf numFmtId="170" fontId="48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NumberFormat="1" applyFont="1" applyFill="1" applyBorder="1" applyAlignment="1" applyProtection="1">
      <protection hidden="1"/>
    </xf>
    <xf numFmtId="0" fontId="50" fillId="0" borderId="25" xfId="0" applyNumberFormat="1" applyFont="1" applyFill="1" applyBorder="1" applyAlignment="1" applyProtection="1">
      <protection hidden="1"/>
    </xf>
    <xf numFmtId="165" fontId="50" fillId="0" borderId="26" xfId="0" applyNumberFormat="1" applyFont="1" applyFill="1" applyBorder="1" applyAlignment="1" applyProtection="1">
      <protection hidden="1"/>
    </xf>
    <xf numFmtId="165" fontId="7" fillId="0" borderId="14" xfId="0" applyNumberFormat="1" applyFont="1" applyFill="1" applyBorder="1" applyAlignment="1" applyProtection="1">
      <alignment horizontal="right" vertical="center"/>
      <protection hidden="1"/>
    </xf>
    <xf numFmtId="165" fontId="8" fillId="0" borderId="14" xfId="0" applyNumberFormat="1" applyFont="1" applyFill="1" applyBorder="1" applyAlignment="1" applyProtection="1">
      <alignment horizontal="right" vertical="center"/>
      <protection hidden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justify" vertical="center" wrapText="1"/>
    </xf>
    <xf numFmtId="165" fontId="0" fillId="0" borderId="0" xfId="0" applyNumberFormat="1" applyProtection="1">
      <protection hidden="1"/>
    </xf>
    <xf numFmtId="165" fontId="7" fillId="0" borderId="16" xfId="0" applyNumberFormat="1" applyFont="1" applyFill="1" applyBorder="1" applyAlignment="1" applyProtection="1">
      <alignment horizontal="right" vertical="center"/>
      <protection hidden="1"/>
    </xf>
    <xf numFmtId="165" fontId="8" fillId="0" borderId="16" xfId="0" applyNumberFormat="1" applyFont="1" applyFill="1" applyBorder="1" applyAlignment="1" applyProtection="1">
      <alignment horizontal="right" vertical="center"/>
      <protection hidden="1"/>
    </xf>
    <xf numFmtId="173" fontId="0" fillId="0" borderId="0" xfId="0" applyNumberFormat="1"/>
    <xf numFmtId="4" fontId="51" fillId="0" borderId="0" xfId="0" applyNumberFormat="1" applyFont="1"/>
    <xf numFmtId="4" fontId="0" fillId="0" borderId="0" xfId="0" applyNumberFormat="1"/>
    <xf numFmtId="0" fontId="16" fillId="6" borderId="27" xfId="22" applyFont="1" applyFill="1" applyBorder="1" applyAlignment="1">
      <alignment horizontal="center" vertical="center" wrapText="1"/>
    </xf>
    <xf numFmtId="0" fontId="16" fillId="6" borderId="14" xfId="22" applyFont="1" applyFill="1" applyBorder="1" applyAlignment="1">
      <alignment horizontal="left" vertical="top" wrapText="1"/>
    </xf>
    <xf numFmtId="0" fontId="6" fillId="6" borderId="14" xfId="2" applyFont="1" applyFill="1" applyBorder="1" applyAlignment="1">
      <alignment vertical="top" wrapText="1"/>
    </xf>
    <xf numFmtId="49" fontId="16" fillId="6" borderId="27" xfId="22" applyNumberFormat="1" applyFont="1" applyFill="1" applyBorder="1" applyAlignment="1">
      <alignment horizontal="center" vertical="center" wrapText="1"/>
    </xf>
    <xf numFmtId="0" fontId="30" fillId="6" borderId="14" xfId="22" applyFont="1" applyFill="1" applyBorder="1" applyAlignment="1">
      <alignment horizontal="left" vertical="top" wrapText="1"/>
    </xf>
    <xf numFmtId="0" fontId="17" fillId="6" borderId="27" xfId="22" applyFont="1" applyFill="1" applyBorder="1" applyAlignment="1">
      <alignment horizontal="center" vertical="center" wrapText="1"/>
    </xf>
    <xf numFmtId="0" fontId="30" fillId="0" borderId="14" xfId="22" applyFont="1" applyBorder="1" applyAlignment="1">
      <alignment horizontal="left" vertical="top" wrapText="1"/>
    </xf>
    <xf numFmtId="4" fontId="16" fillId="0" borderId="14" xfId="22" applyNumberFormat="1" applyFont="1" applyBorder="1" applyAlignment="1">
      <alignment horizontal="center" wrapText="1"/>
    </xf>
    <xf numFmtId="4" fontId="16" fillId="0" borderId="23" xfId="22" applyNumberFormat="1" applyFont="1" applyBorder="1" applyAlignment="1">
      <alignment horizontal="center" wrapText="1"/>
    </xf>
    <xf numFmtId="4" fontId="30" fillId="0" borderId="14" xfId="22" applyNumberFormat="1" applyFont="1" applyBorder="1" applyAlignment="1">
      <alignment horizontal="center" wrapText="1"/>
    </xf>
    <xf numFmtId="4" fontId="17" fillId="3" borderId="29" xfId="22" applyNumberFormat="1" applyFont="1" applyFill="1" applyBorder="1" applyAlignment="1">
      <alignment horizontal="center" vertical="center" wrapText="1"/>
    </xf>
    <xf numFmtId="4" fontId="17" fillId="3" borderId="34" xfId="22" applyNumberFormat="1" applyFont="1" applyFill="1" applyBorder="1" applyAlignment="1">
      <alignment horizontal="center" vertical="center" wrapText="1"/>
    </xf>
    <xf numFmtId="4" fontId="17" fillId="0" borderId="14" xfId="22" applyNumberFormat="1" applyFont="1" applyBorder="1" applyAlignment="1">
      <alignment horizontal="center" wrapText="1"/>
    </xf>
    <xf numFmtId="4" fontId="17" fillId="0" borderId="23" xfId="22" applyNumberFormat="1" applyFont="1" applyBorder="1" applyAlignment="1">
      <alignment horizontal="center" wrapText="1"/>
    </xf>
    <xf numFmtId="4" fontId="16" fillId="6" borderId="14" xfId="22" applyNumberFormat="1" applyFont="1" applyFill="1" applyBorder="1" applyAlignment="1">
      <alignment horizontal="center" wrapText="1"/>
    </xf>
    <xf numFmtId="4" fontId="17" fillId="3" borderId="14" xfId="22" applyNumberFormat="1" applyFont="1" applyFill="1" applyBorder="1" applyAlignment="1">
      <alignment horizontal="center" vertical="center" wrapText="1"/>
    </xf>
    <xf numFmtId="4" fontId="30" fillId="0" borderId="23" xfId="22" applyNumberFormat="1" applyFont="1" applyBorder="1" applyAlignment="1">
      <alignment horizontal="center" wrapText="1"/>
    </xf>
    <xf numFmtId="4" fontId="18" fillId="0" borderId="14" xfId="22" applyNumberFormat="1" applyFont="1" applyBorder="1" applyAlignment="1">
      <alignment horizontal="center" wrapText="1"/>
    </xf>
    <xf numFmtId="4" fontId="30" fillId="0" borderId="14" xfId="22" applyNumberFormat="1" applyFont="1" applyFill="1" applyBorder="1" applyAlignment="1">
      <alignment horizontal="center" wrapText="1"/>
    </xf>
    <xf numFmtId="4" fontId="16" fillId="0" borderId="14" xfId="22" applyNumberFormat="1" applyFont="1" applyFill="1" applyBorder="1" applyAlignment="1">
      <alignment horizontal="center" wrapText="1"/>
    </xf>
    <xf numFmtId="4" fontId="30" fillId="6" borderId="14" xfId="22" applyNumberFormat="1" applyFont="1" applyFill="1" applyBorder="1" applyAlignment="1">
      <alignment horizontal="center" wrapText="1"/>
    </xf>
    <xf numFmtId="4" fontId="16" fillId="7" borderId="23" xfId="22" applyNumberFormat="1" applyFont="1" applyFill="1" applyBorder="1" applyAlignment="1">
      <alignment horizontal="center" wrapText="1"/>
    </xf>
    <xf numFmtId="4" fontId="30" fillId="7" borderId="23" xfId="22" applyNumberFormat="1" applyFont="1" applyFill="1" applyBorder="1" applyAlignment="1">
      <alignment horizontal="center" wrapText="1"/>
    </xf>
    <xf numFmtId="4" fontId="16" fillId="6" borderId="23" xfId="22" applyNumberFormat="1" applyFont="1" applyFill="1" applyBorder="1" applyAlignment="1">
      <alignment horizontal="center" wrapText="1"/>
    </xf>
    <xf numFmtId="4" fontId="17" fillId="8" borderId="2" xfId="22" applyNumberFormat="1" applyFont="1" applyFill="1" applyBorder="1" applyAlignment="1">
      <alignment horizontal="center" wrapText="1"/>
    </xf>
    <xf numFmtId="4" fontId="17" fillId="8" borderId="36" xfId="22" applyNumberFormat="1" applyFont="1" applyFill="1" applyBorder="1" applyAlignment="1">
      <alignment horizontal="center" wrapText="1"/>
    </xf>
    <xf numFmtId="165" fontId="7" fillId="6" borderId="12" xfId="0" applyNumberFormat="1" applyFont="1" applyFill="1" applyBorder="1" applyAlignment="1" applyProtection="1">
      <alignment horizontal="right" vertical="center"/>
      <protection hidden="1"/>
    </xf>
    <xf numFmtId="165" fontId="8" fillId="6" borderId="9" xfId="0" applyNumberFormat="1" applyFont="1" applyFill="1" applyBorder="1" applyAlignment="1" applyProtection="1">
      <alignment horizontal="right" vertical="center"/>
      <protection hidden="1"/>
    </xf>
    <xf numFmtId="165" fontId="7" fillId="6" borderId="23" xfId="0" applyNumberFormat="1" applyFont="1" applyFill="1" applyBorder="1" applyAlignment="1" applyProtection="1">
      <alignment horizontal="right" vertical="center"/>
      <protection hidden="1"/>
    </xf>
    <xf numFmtId="165" fontId="9" fillId="0" borderId="16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wrapText="1"/>
    </xf>
    <xf numFmtId="170" fontId="52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15" xfId="0" applyNumberFormat="1" applyFont="1" applyFill="1" applyBorder="1" applyAlignment="1" applyProtection="1">
      <alignment horizontal="center" vertical="center"/>
      <protection hidden="1"/>
    </xf>
    <xf numFmtId="168" fontId="52" fillId="0" borderId="16" xfId="0" applyNumberFormat="1" applyFont="1" applyFill="1" applyBorder="1" applyAlignment="1" applyProtection="1">
      <alignment horizontal="center" vertical="center"/>
      <protection hidden="1"/>
    </xf>
    <xf numFmtId="168" fontId="52" fillId="0" borderId="1" xfId="0" applyNumberFormat="1" applyFont="1" applyFill="1" applyBorder="1" applyAlignment="1" applyProtection="1">
      <alignment horizontal="center" vertical="center"/>
      <protection hidden="1"/>
    </xf>
    <xf numFmtId="1" fontId="52" fillId="0" borderId="1" xfId="0" applyNumberFormat="1" applyFont="1" applyFill="1" applyBorder="1" applyAlignment="1" applyProtection="1">
      <alignment horizontal="center" vertical="center"/>
      <protection hidden="1"/>
    </xf>
    <xf numFmtId="167" fontId="52" fillId="0" borderId="1" xfId="0" applyNumberFormat="1" applyFont="1" applyFill="1" applyBorder="1" applyAlignment="1" applyProtection="1">
      <alignment horizontal="center" vertical="center"/>
      <protection hidden="1"/>
    </xf>
    <xf numFmtId="166" fontId="52" fillId="0" borderId="16" xfId="0" applyNumberFormat="1" applyFont="1" applyFill="1" applyBorder="1" applyAlignment="1" applyProtection="1">
      <alignment horizontal="center" vertical="center"/>
      <protection hidden="1"/>
    </xf>
    <xf numFmtId="165" fontId="52" fillId="0" borderId="15" xfId="0" applyNumberFormat="1" applyFont="1" applyFill="1" applyBorder="1" applyAlignment="1" applyProtection="1">
      <alignment horizontal="right" vertical="center"/>
      <protection hidden="1"/>
    </xf>
    <xf numFmtId="165" fontId="52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70" fontId="52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9" xfId="0" applyNumberFormat="1" applyFont="1" applyFill="1" applyBorder="1" applyAlignment="1" applyProtection="1">
      <alignment horizontal="center" vertical="center"/>
      <protection hidden="1"/>
    </xf>
    <xf numFmtId="168" fontId="52" fillId="0" borderId="8" xfId="0" applyNumberFormat="1" applyFont="1" applyFill="1" applyBorder="1" applyAlignment="1" applyProtection="1">
      <alignment horizontal="center" vertical="center"/>
      <protection hidden="1"/>
    </xf>
    <xf numFmtId="168" fontId="52" fillId="0" borderId="0" xfId="0" applyNumberFormat="1" applyFont="1" applyFill="1" applyAlignment="1" applyProtection="1">
      <alignment horizontal="center" vertical="center"/>
      <protection hidden="1"/>
    </xf>
    <xf numFmtId="1" fontId="52" fillId="0" borderId="0" xfId="0" applyNumberFormat="1" applyFont="1" applyFill="1" applyAlignment="1" applyProtection="1">
      <alignment horizontal="center" vertical="center"/>
      <protection hidden="1"/>
    </xf>
    <xf numFmtId="167" fontId="52" fillId="0" borderId="0" xfId="0" applyNumberFormat="1" applyFont="1" applyFill="1" applyAlignment="1" applyProtection="1">
      <alignment horizontal="center" vertical="center"/>
      <protection hidden="1"/>
    </xf>
    <xf numFmtId="166" fontId="52" fillId="0" borderId="8" xfId="0" applyNumberFormat="1" applyFont="1" applyFill="1" applyBorder="1" applyAlignment="1" applyProtection="1">
      <alignment horizontal="center" vertical="center"/>
      <protection hidden="1"/>
    </xf>
    <xf numFmtId="165" fontId="52" fillId="0" borderId="9" xfId="0" applyNumberFormat="1" applyFont="1" applyFill="1" applyBorder="1" applyAlignment="1" applyProtection="1">
      <alignment horizontal="right" vertical="center"/>
      <protection hidden="1"/>
    </xf>
    <xf numFmtId="165" fontId="52" fillId="0" borderId="7" xfId="0" applyNumberFormat="1" applyFont="1" applyFill="1" applyBorder="1" applyAlignment="1" applyProtection="1">
      <alignment horizontal="right" vertical="center"/>
      <protection hidden="1"/>
    </xf>
    <xf numFmtId="166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43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36" xfId="0" applyNumberFormat="1" applyFont="1" applyFill="1" applyBorder="1" applyAlignment="1" applyProtection="1">
      <protection hidden="1"/>
    </xf>
    <xf numFmtId="165" fontId="48" fillId="0" borderId="42" xfId="0" applyNumberFormat="1" applyFont="1" applyFill="1" applyBorder="1" applyAlignment="1" applyProtection="1">
      <protection hidden="1"/>
    </xf>
    <xf numFmtId="0" fontId="16" fillId="0" borderId="43" xfId="24" applyFont="1" applyBorder="1" applyAlignment="1">
      <alignment horizontal="center" vertical="center" wrapText="1"/>
    </xf>
    <xf numFmtId="0" fontId="16" fillId="0" borderId="44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right" vertical="center" wrapText="1"/>
    </xf>
    <xf numFmtId="0" fontId="16" fillId="0" borderId="14" xfId="24" applyFont="1" applyBorder="1" applyAlignment="1">
      <alignment horizontal="right" vertical="center" wrapText="1"/>
    </xf>
    <xf numFmtId="2" fontId="17" fillId="4" borderId="14" xfId="24" applyNumberFormat="1" applyFont="1" applyFill="1" applyBorder="1" applyAlignment="1">
      <alignment horizontal="right" vertical="center" wrapText="1"/>
    </xf>
    <xf numFmtId="2" fontId="16" fillId="0" borderId="14" xfId="24" applyNumberFormat="1" applyFont="1" applyBorder="1" applyAlignment="1">
      <alignment horizontal="right" vertical="center" wrapText="1"/>
    </xf>
    <xf numFmtId="2" fontId="16" fillId="4" borderId="14" xfId="24" applyNumberFormat="1" applyFont="1" applyFill="1" applyBorder="1" applyAlignment="1">
      <alignment horizontal="right" wrapText="1"/>
    </xf>
    <xf numFmtId="2" fontId="16" fillId="4" borderId="23" xfId="24" applyNumberFormat="1" applyFont="1" applyFill="1" applyBorder="1" applyAlignment="1">
      <alignment horizontal="right" wrapText="1"/>
    </xf>
    <xf numFmtId="0" fontId="6" fillId="0" borderId="0" xfId="22" applyFont="1" applyFill="1" applyAlignment="1" applyProtection="1">
      <alignment horizontal="center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70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0" fillId="0" borderId="30" xfId="0" applyNumberFormat="1" applyFont="1" applyFill="1" applyBorder="1" applyAlignment="1" applyProtection="1">
      <protection hidden="1"/>
    </xf>
    <xf numFmtId="0" fontId="0" fillId="0" borderId="3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top"/>
      <protection hidden="1"/>
    </xf>
    <xf numFmtId="0" fontId="53" fillId="0" borderId="0" xfId="0" applyNumberFormat="1" applyFont="1" applyFill="1" applyAlignment="1" applyProtection="1">
      <alignment horizontal="centerContinuous" vertical="top"/>
      <protection hidden="1"/>
    </xf>
    <xf numFmtId="0" fontId="54" fillId="0" borderId="0" xfId="0" applyNumberFormat="1" applyFont="1" applyFill="1" applyAlignment="1" applyProtection="1">
      <alignment horizontal="centerContinuous"/>
      <protection hidden="1"/>
    </xf>
    <xf numFmtId="0" fontId="54" fillId="0" borderId="0" xfId="0" applyNumberFormat="1" applyFont="1" applyFill="1" applyAlignment="1" applyProtection="1">
      <alignment horizontal="centerContinuous" vertic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179" fontId="16" fillId="6" borderId="27" xfId="22" applyNumberFormat="1" applyFont="1" applyFill="1" applyBorder="1" applyAlignment="1">
      <alignment horizontal="center" vertical="center" wrapText="1"/>
    </xf>
    <xf numFmtId="169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70" fontId="56" fillId="0" borderId="8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69" fontId="43" fillId="0" borderId="48" xfId="0" applyNumberFormat="1" applyFont="1" applyFill="1" applyBorder="1" applyAlignment="1" applyProtection="1">
      <alignment horizontal="left" vertical="center" wrapText="1"/>
      <protection hidden="1"/>
    </xf>
    <xf numFmtId="165" fontId="56" fillId="0" borderId="15" xfId="0" applyNumberFormat="1" applyFont="1" applyFill="1" applyBorder="1" applyAlignment="1" applyProtection="1">
      <alignment horizontal="right" vertical="center"/>
      <protection hidden="1"/>
    </xf>
    <xf numFmtId="165" fontId="56" fillId="0" borderId="22" xfId="0" applyNumberFormat="1" applyFont="1" applyFill="1" applyBorder="1" applyAlignment="1" applyProtection="1">
      <alignment horizontal="right" vertical="center"/>
      <protection hidden="1"/>
    </xf>
    <xf numFmtId="166" fontId="56" fillId="0" borderId="8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NumberFormat="1" applyFont="1" applyFill="1" applyAlignment="1" applyProtection="1">
      <protection hidden="1"/>
    </xf>
    <xf numFmtId="0" fontId="57" fillId="0" borderId="0" xfId="0" applyFont="1"/>
    <xf numFmtId="170" fontId="9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8" xfId="0" applyNumberFormat="1" applyFont="1" applyFill="1" applyBorder="1" applyAlignment="1" applyProtection="1">
      <alignment horizontal="center" vertical="center"/>
      <protection hidden="1"/>
    </xf>
    <xf numFmtId="165" fontId="9" fillId="0" borderId="9" xfId="0" applyNumberFormat="1" applyFont="1" applyFill="1" applyBorder="1" applyAlignment="1" applyProtection="1">
      <alignment horizontal="right" vertical="center"/>
      <protection hidden="1"/>
    </xf>
    <xf numFmtId="165" fontId="9" fillId="0" borderId="7" xfId="0" applyNumberFormat="1" applyFont="1" applyFill="1" applyBorder="1" applyAlignment="1" applyProtection="1">
      <alignment horizontal="right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protection hidden="1"/>
    </xf>
    <xf numFmtId="165" fontId="43" fillId="0" borderId="14" xfId="0" applyNumberFormat="1" applyFont="1" applyFill="1" applyBorder="1" applyAlignment="1" applyProtection="1">
      <alignment horizontal="right" vertical="center"/>
      <protection hidden="1"/>
    </xf>
    <xf numFmtId="171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7" fontId="43" fillId="0" borderId="18" xfId="0" applyNumberFormat="1" applyFont="1" applyFill="1" applyBorder="1" applyAlignment="1" applyProtection="1">
      <alignment horizontal="center" vertical="center"/>
      <protection hidden="1"/>
    </xf>
    <xf numFmtId="1" fontId="43" fillId="0" borderId="30" xfId="0" applyNumberFormat="1" applyFont="1" applyFill="1" applyBorder="1" applyAlignment="1" applyProtection="1">
      <alignment horizontal="center" vertical="center"/>
      <protection hidden="1"/>
    </xf>
    <xf numFmtId="168" fontId="43" fillId="0" borderId="30" xfId="0" applyNumberFormat="1" applyFont="1" applyFill="1" applyBorder="1" applyAlignment="1" applyProtection="1">
      <alignment horizontal="center" vertical="center"/>
      <protection hidden="1"/>
    </xf>
    <xf numFmtId="168" fontId="43" fillId="0" borderId="49" xfId="0" applyNumberFormat="1" applyFont="1" applyFill="1" applyBorder="1" applyAlignment="1" applyProtection="1">
      <alignment horizontal="center" vertical="center"/>
      <protection hidden="1"/>
    </xf>
    <xf numFmtId="167" fontId="43" fillId="0" borderId="50" xfId="0" applyNumberFormat="1" applyFont="1" applyFill="1" applyBorder="1" applyAlignment="1" applyProtection="1">
      <alignment horizontal="center" vertical="center"/>
      <protection hidden="1"/>
    </xf>
    <xf numFmtId="0" fontId="59" fillId="0" borderId="11" xfId="0" applyNumberFormat="1" applyFont="1" applyFill="1" applyBorder="1" applyAlignment="1" applyProtection="1">
      <protection hidden="1"/>
    </xf>
    <xf numFmtId="0" fontId="58" fillId="0" borderId="0" xfId="0" applyNumberFormat="1" applyFont="1" applyFill="1" applyAlignment="1" applyProtection="1">
      <protection hidden="1"/>
    </xf>
    <xf numFmtId="0" fontId="58" fillId="0" borderId="0" xfId="0" applyFont="1"/>
    <xf numFmtId="0" fontId="59" fillId="0" borderId="0" xfId="0" applyNumberFormat="1" applyFont="1" applyFill="1" applyBorder="1" applyAlignment="1" applyProtection="1">
      <protection hidden="1"/>
    </xf>
    <xf numFmtId="169" fontId="7" fillId="0" borderId="32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7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165" fontId="7" fillId="0" borderId="49" xfId="0" applyNumberFormat="1" applyFont="1" applyFill="1" applyBorder="1" applyAlignment="1" applyProtection="1">
      <alignment horizontal="right" vertical="center"/>
      <protection hidden="1"/>
    </xf>
    <xf numFmtId="165" fontId="43" fillId="0" borderId="49" xfId="0" applyNumberFormat="1" applyFont="1" applyFill="1" applyBorder="1" applyAlignment="1" applyProtection="1">
      <alignment horizontal="right" vertical="center"/>
      <protection hidden="1"/>
    </xf>
    <xf numFmtId="165" fontId="43" fillId="0" borderId="34" xfId="0" applyNumberFormat="1" applyFont="1" applyFill="1" applyBorder="1" applyAlignment="1" applyProtection="1">
      <alignment horizontal="right" vertical="center"/>
      <protection hidden="1"/>
    </xf>
    <xf numFmtId="166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65" fontId="7" fillId="0" borderId="29" xfId="0" applyNumberFormat="1" applyFont="1" applyFill="1" applyBorder="1" applyAlignment="1" applyProtection="1">
      <alignment horizontal="right" vertical="center"/>
      <protection hidden="1"/>
    </xf>
    <xf numFmtId="168" fontId="49" fillId="0" borderId="12" xfId="0" applyNumberFormat="1" applyFont="1" applyFill="1" applyBorder="1" applyAlignment="1" applyProtection="1">
      <alignment horizontal="center" vertical="center"/>
      <protection hidden="1"/>
    </xf>
    <xf numFmtId="1" fontId="49" fillId="0" borderId="13" xfId="0" applyNumberFormat="1" applyFont="1" applyFill="1" applyBorder="1" applyAlignment="1" applyProtection="1">
      <alignment horizontal="center" vertical="center"/>
      <protection hidden="1"/>
    </xf>
    <xf numFmtId="168" fontId="49" fillId="0" borderId="13" xfId="0" applyNumberFormat="1" applyFont="1" applyFill="1" applyBorder="1" applyAlignment="1" applyProtection="1">
      <alignment horizontal="center" vertical="center"/>
      <protection hidden="1"/>
    </xf>
    <xf numFmtId="167" fontId="49" fillId="0" borderId="18" xfId="0" applyNumberFormat="1" applyFont="1" applyFill="1" applyBorder="1" applyAlignment="1" applyProtection="1">
      <alignment horizontal="center" vertical="center"/>
      <protection hidden="1"/>
    </xf>
    <xf numFmtId="165" fontId="7" fillId="7" borderId="14" xfId="0" applyNumberFormat="1" applyFont="1" applyFill="1" applyBorder="1" applyAlignment="1" applyProtection="1">
      <alignment horizontal="right" vertical="center"/>
      <protection hidden="1"/>
    </xf>
    <xf numFmtId="165" fontId="7" fillId="7" borderId="49" xfId="0" applyNumberFormat="1" applyFont="1" applyFill="1" applyBorder="1" applyAlignment="1" applyProtection="1">
      <alignment horizontal="right" vertical="center"/>
      <protection hidden="1"/>
    </xf>
    <xf numFmtId="165" fontId="7" fillId="7" borderId="9" xfId="0" applyNumberFormat="1" applyFont="1" applyFill="1" applyBorder="1" applyAlignment="1" applyProtection="1">
      <alignment horizontal="right" vertical="center"/>
      <protection hidden="1"/>
    </xf>
    <xf numFmtId="165" fontId="43" fillId="7" borderId="15" xfId="0" applyNumberFormat="1" applyFont="1" applyFill="1" applyBorder="1" applyAlignment="1" applyProtection="1">
      <alignment horizontal="right" vertical="center"/>
      <protection hidden="1"/>
    </xf>
    <xf numFmtId="165" fontId="43" fillId="2" borderId="12" xfId="0" applyNumberFormat="1" applyFont="1" applyFill="1" applyBorder="1" applyAlignment="1" applyProtection="1">
      <alignment horizontal="right" vertical="center"/>
      <protection hidden="1"/>
    </xf>
    <xf numFmtId="165" fontId="43" fillId="7" borderId="14" xfId="0" applyNumberFormat="1" applyFont="1" applyFill="1" applyBorder="1" applyAlignment="1" applyProtection="1">
      <alignment horizontal="right" vertical="center"/>
      <protection hidden="1"/>
    </xf>
    <xf numFmtId="165" fontId="7" fillId="0" borderId="0" xfId="0" applyNumberFormat="1" applyFont="1" applyFill="1" applyBorder="1" applyAlignment="1" applyProtection="1">
      <alignment horizontal="right" vertical="center"/>
      <protection hidden="1"/>
    </xf>
    <xf numFmtId="165" fontId="7" fillId="7" borderId="7" xfId="0" applyNumberFormat="1" applyFont="1" applyFill="1" applyBorder="1" applyAlignment="1" applyProtection="1">
      <alignment horizontal="right" vertical="center"/>
      <protection hidden="1"/>
    </xf>
    <xf numFmtId="171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65" fontId="7" fillId="7" borderId="15" xfId="0" applyNumberFormat="1" applyFont="1" applyFill="1" applyBorder="1" applyAlignment="1" applyProtection="1">
      <alignment horizontal="right" vertical="center"/>
      <protection hidden="1"/>
    </xf>
    <xf numFmtId="165" fontId="7" fillId="7" borderId="22" xfId="0" applyNumberFormat="1" applyFont="1" applyFill="1" applyBorder="1" applyAlignment="1" applyProtection="1">
      <alignment horizontal="right" vertical="center"/>
      <protection hidden="1"/>
    </xf>
    <xf numFmtId="165" fontId="43" fillId="7" borderId="9" xfId="0" applyNumberFormat="1" applyFont="1" applyFill="1" applyBorder="1" applyAlignment="1" applyProtection="1">
      <alignment horizontal="right" vertical="center"/>
      <protection hidden="1"/>
    </xf>
    <xf numFmtId="165" fontId="43" fillId="2" borderId="9" xfId="0" applyNumberFormat="1" applyFont="1" applyFill="1" applyBorder="1" applyAlignment="1" applyProtection="1">
      <alignment horizontal="right" vertical="center"/>
      <protection hidden="1"/>
    </xf>
    <xf numFmtId="165" fontId="49" fillId="7" borderId="15" xfId="0" applyNumberFormat="1" applyFont="1" applyFill="1" applyBorder="1" applyAlignment="1" applyProtection="1">
      <alignment horizontal="right" vertical="center"/>
      <protection hidden="1"/>
    </xf>
    <xf numFmtId="165" fontId="7" fillId="2" borderId="14" xfId="0" applyNumberFormat="1" applyFont="1" applyFill="1" applyBorder="1" applyAlignment="1" applyProtection="1">
      <alignment horizontal="right" vertical="center"/>
      <protection hidden="1"/>
    </xf>
    <xf numFmtId="165" fontId="7" fillId="2" borderId="9" xfId="0" applyNumberFormat="1" applyFont="1" applyFill="1" applyBorder="1" applyAlignment="1" applyProtection="1">
      <alignment horizontal="right" vertical="center"/>
      <protection hidden="1"/>
    </xf>
    <xf numFmtId="165" fontId="43" fillId="2" borderId="15" xfId="0" applyNumberFormat="1" applyFont="1" applyFill="1" applyBorder="1" applyAlignment="1" applyProtection="1">
      <alignment horizontal="right" vertical="center"/>
      <protection hidden="1"/>
    </xf>
    <xf numFmtId="0" fontId="23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168" fontId="7" fillId="0" borderId="12" xfId="0" applyNumberFormat="1" applyFont="1" applyFill="1" applyBorder="1" applyAlignment="1" applyProtection="1">
      <alignment horizontal="left" vertical="center"/>
      <protection hidden="1"/>
    </xf>
    <xf numFmtId="168" fontId="7" fillId="0" borderId="13" xfId="0" applyNumberFormat="1" applyFont="1" applyFill="1" applyBorder="1" applyAlignment="1" applyProtection="1">
      <alignment horizontal="left" vertical="center"/>
      <protection hidden="1"/>
    </xf>
    <xf numFmtId="168" fontId="7" fillId="0" borderId="18" xfId="0" applyNumberFormat="1" applyFont="1" applyFill="1" applyBorder="1" applyAlignment="1" applyProtection="1">
      <alignment horizontal="left" vertical="center"/>
      <protection hidden="1"/>
    </xf>
    <xf numFmtId="0" fontId="43" fillId="0" borderId="0" xfId="0" applyNumberFormat="1" applyFont="1" applyFill="1" applyAlignment="1" applyProtection="1">
      <alignment horizontal="left" wrapText="1"/>
      <protection hidden="1"/>
    </xf>
    <xf numFmtId="0" fontId="55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ill="1" applyAlignment="1" applyProtection="1">
      <alignment horizontal="center" wrapText="1"/>
      <protection hidden="1"/>
    </xf>
    <xf numFmtId="0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22" applyFont="1" applyFill="1" applyAlignment="1" applyProtection="1">
      <alignment horizontal="left" wrapText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21" fillId="0" borderId="4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8" xfId="0" applyNumberFormat="1" applyFont="1" applyFill="1" applyBorder="1" applyAlignment="1" applyProtection="1">
      <alignment horizontal="center" vertical="center"/>
      <protection hidden="1"/>
    </xf>
    <xf numFmtId="168" fontId="43" fillId="0" borderId="13" xfId="0" applyNumberFormat="1" applyFont="1" applyFill="1" applyBorder="1" applyAlignment="1" applyProtection="1">
      <alignment horizontal="left" vertical="center"/>
      <protection hidden="1"/>
    </xf>
    <xf numFmtId="168" fontId="43" fillId="0" borderId="18" xfId="0" applyNumberFormat="1" applyFont="1" applyFill="1" applyBorder="1" applyAlignment="1" applyProtection="1">
      <alignment horizontal="left" vertical="center"/>
      <protection hidden="1"/>
    </xf>
    <xf numFmtId="168" fontId="7" fillId="0" borderId="14" xfId="0" applyNumberFormat="1" applyFont="1" applyFill="1" applyBorder="1" applyAlignment="1" applyProtection="1">
      <alignment horizontal="left" vertical="center"/>
      <protection hidden="1"/>
    </xf>
    <xf numFmtId="168" fontId="43" fillId="0" borderId="14" xfId="0" applyNumberFormat="1" applyFont="1" applyFill="1" applyBorder="1" applyAlignment="1" applyProtection="1">
      <alignment horizontal="left" vertical="center"/>
      <protection hidden="1"/>
    </xf>
    <xf numFmtId="168" fontId="7" fillId="0" borderId="49" xfId="0" applyNumberFormat="1" applyFont="1" applyFill="1" applyBorder="1" applyAlignment="1" applyProtection="1">
      <alignment horizontal="center" vertical="center"/>
      <protection hidden="1"/>
    </xf>
    <xf numFmtId="168" fontId="43" fillId="0" borderId="30" xfId="0" applyNumberFormat="1" applyFont="1" applyFill="1" applyBorder="1" applyAlignment="1" applyProtection="1">
      <alignment horizontal="center" vertical="center"/>
      <protection hidden="1"/>
    </xf>
    <xf numFmtId="168" fontId="43" fillId="0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0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7" fillId="0" borderId="0" xfId="2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Alignment="1">
      <alignment horizontal="center"/>
    </xf>
    <xf numFmtId="166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2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2" fontId="7" fillId="0" borderId="18" xfId="0" applyNumberFormat="1" applyFont="1" applyFill="1" applyBorder="1" applyAlignment="1" applyProtection="1">
      <alignment horizontal="left" vertical="center" wrapText="1"/>
      <protection hidden="1"/>
    </xf>
    <xf numFmtId="43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169" fontId="7" fillId="0" borderId="29" xfId="0" applyNumberFormat="1" applyFont="1" applyFill="1" applyBorder="1" applyAlignment="1" applyProtection="1">
      <alignment horizontal="left" vertical="center" wrapText="1"/>
      <protection hidden="1"/>
    </xf>
    <xf numFmtId="168" fontId="7" fillId="0" borderId="49" xfId="0" applyNumberFormat="1" applyFont="1" applyFill="1" applyBorder="1" applyAlignment="1" applyProtection="1">
      <alignment horizontal="left" vertical="center"/>
      <protection hidden="1"/>
    </xf>
    <xf numFmtId="168" fontId="43" fillId="0" borderId="30" xfId="0" applyNumberFormat="1" applyFont="1" applyFill="1" applyBorder="1" applyAlignment="1" applyProtection="1">
      <alignment horizontal="left" vertical="center"/>
      <protection hidden="1"/>
    </xf>
    <xf numFmtId="168" fontId="43" fillId="0" borderId="50" xfId="0" applyNumberFormat="1" applyFont="1" applyFill="1" applyBorder="1" applyAlignment="1" applyProtection="1">
      <alignment horizontal="left" vertical="center"/>
      <protection hidden="1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CCFFFF"/>
      <color rgb="FFFFFFCC"/>
      <color rgb="FFB7DEE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Buh/Documents/&#1041;&#1102;&#1076;&#1078;&#1077;&#1090;/&#1055;&#1088;&#1086;&#1077;&#1082;&#1090;%20&#1073;&#1102;&#1076;&#1078;&#1077;&#1090;&#1072;%20&#1085;&#1072;%202023&#1075;/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B3" sqref="B3:C3"/>
    </sheetView>
  </sheetViews>
  <sheetFormatPr defaultRowHeight="12.75" x14ac:dyDescent="0.2"/>
  <cols>
    <col min="1" max="1" width="25" style="47" customWidth="1"/>
    <col min="2" max="2" width="59.28515625" style="1" customWidth="1"/>
    <col min="3" max="3" width="16.5703125" style="1" customWidth="1"/>
    <col min="4" max="4" width="5.42578125" style="1" customWidth="1"/>
    <col min="5" max="256" width="9.140625" style="1"/>
    <col min="257" max="257" width="25" style="1" customWidth="1"/>
    <col min="258" max="258" width="59.28515625" style="1" customWidth="1"/>
    <col min="259" max="259" width="16.5703125" style="1" customWidth="1"/>
    <col min="260" max="260" width="5.42578125" style="1" customWidth="1"/>
    <col min="261" max="512" width="9.140625" style="1"/>
    <col min="513" max="513" width="25" style="1" customWidth="1"/>
    <col min="514" max="514" width="59.28515625" style="1" customWidth="1"/>
    <col min="515" max="515" width="16.5703125" style="1" customWidth="1"/>
    <col min="516" max="516" width="5.42578125" style="1" customWidth="1"/>
    <col min="517" max="768" width="9.140625" style="1"/>
    <col min="769" max="769" width="25" style="1" customWidth="1"/>
    <col min="770" max="770" width="59.28515625" style="1" customWidth="1"/>
    <col min="771" max="771" width="16.5703125" style="1" customWidth="1"/>
    <col min="772" max="772" width="5.42578125" style="1" customWidth="1"/>
    <col min="773" max="1024" width="9.140625" style="1"/>
    <col min="1025" max="1025" width="25" style="1" customWidth="1"/>
    <col min="1026" max="1026" width="59.28515625" style="1" customWidth="1"/>
    <col min="1027" max="1027" width="16.5703125" style="1" customWidth="1"/>
    <col min="1028" max="1028" width="5.42578125" style="1" customWidth="1"/>
    <col min="1029" max="1280" width="9.140625" style="1"/>
    <col min="1281" max="1281" width="25" style="1" customWidth="1"/>
    <col min="1282" max="1282" width="59.28515625" style="1" customWidth="1"/>
    <col min="1283" max="1283" width="16.5703125" style="1" customWidth="1"/>
    <col min="1284" max="1284" width="5.42578125" style="1" customWidth="1"/>
    <col min="1285" max="1536" width="9.140625" style="1"/>
    <col min="1537" max="1537" width="25" style="1" customWidth="1"/>
    <col min="1538" max="1538" width="59.28515625" style="1" customWidth="1"/>
    <col min="1539" max="1539" width="16.5703125" style="1" customWidth="1"/>
    <col min="1540" max="1540" width="5.42578125" style="1" customWidth="1"/>
    <col min="1541" max="1792" width="9.140625" style="1"/>
    <col min="1793" max="1793" width="25" style="1" customWidth="1"/>
    <col min="1794" max="1794" width="59.28515625" style="1" customWidth="1"/>
    <col min="1795" max="1795" width="16.5703125" style="1" customWidth="1"/>
    <col min="1796" max="1796" width="5.42578125" style="1" customWidth="1"/>
    <col min="1797" max="2048" width="9.140625" style="1"/>
    <col min="2049" max="2049" width="25" style="1" customWidth="1"/>
    <col min="2050" max="2050" width="59.28515625" style="1" customWidth="1"/>
    <col min="2051" max="2051" width="16.5703125" style="1" customWidth="1"/>
    <col min="2052" max="2052" width="5.42578125" style="1" customWidth="1"/>
    <col min="2053" max="2304" width="9.140625" style="1"/>
    <col min="2305" max="2305" width="25" style="1" customWidth="1"/>
    <col min="2306" max="2306" width="59.28515625" style="1" customWidth="1"/>
    <col min="2307" max="2307" width="16.5703125" style="1" customWidth="1"/>
    <col min="2308" max="2308" width="5.42578125" style="1" customWidth="1"/>
    <col min="2309" max="2560" width="9.140625" style="1"/>
    <col min="2561" max="2561" width="25" style="1" customWidth="1"/>
    <col min="2562" max="2562" width="59.28515625" style="1" customWidth="1"/>
    <col min="2563" max="2563" width="16.5703125" style="1" customWidth="1"/>
    <col min="2564" max="2564" width="5.42578125" style="1" customWidth="1"/>
    <col min="2565" max="2816" width="9.140625" style="1"/>
    <col min="2817" max="2817" width="25" style="1" customWidth="1"/>
    <col min="2818" max="2818" width="59.28515625" style="1" customWidth="1"/>
    <col min="2819" max="2819" width="16.5703125" style="1" customWidth="1"/>
    <col min="2820" max="2820" width="5.42578125" style="1" customWidth="1"/>
    <col min="2821" max="3072" width="9.140625" style="1"/>
    <col min="3073" max="3073" width="25" style="1" customWidth="1"/>
    <col min="3074" max="3074" width="59.28515625" style="1" customWidth="1"/>
    <col min="3075" max="3075" width="16.5703125" style="1" customWidth="1"/>
    <col min="3076" max="3076" width="5.42578125" style="1" customWidth="1"/>
    <col min="3077" max="3328" width="9.140625" style="1"/>
    <col min="3329" max="3329" width="25" style="1" customWidth="1"/>
    <col min="3330" max="3330" width="59.28515625" style="1" customWidth="1"/>
    <col min="3331" max="3331" width="16.5703125" style="1" customWidth="1"/>
    <col min="3332" max="3332" width="5.42578125" style="1" customWidth="1"/>
    <col min="3333" max="3584" width="9.140625" style="1"/>
    <col min="3585" max="3585" width="25" style="1" customWidth="1"/>
    <col min="3586" max="3586" width="59.28515625" style="1" customWidth="1"/>
    <col min="3587" max="3587" width="16.5703125" style="1" customWidth="1"/>
    <col min="3588" max="3588" width="5.42578125" style="1" customWidth="1"/>
    <col min="3589" max="3840" width="9.140625" style="1"/>
    <col min="3841" max="3841" width="25" style="1" customWidth="1"/>
    <col min="3842" max="3842" width="59.28515625" style="1" customWidth="1"/>
    <col min="3843" max="3843" width="16.5703125" style="1" customWidth="1"/>
    <col min="3844" max="3844" width="5.42578125" style="1" customWidth="1"/>
    <col min="3845" max="4096" width="9.140625" style="1"/>
    <col min="4097" max="4097" width="25" style="1" customWidth="1"/>
    <col min="4098" max="4098" width="59.28515625" style="1" customWidth="1"/>
    <col min="4099" max="4099" width="16.5703125" style="1" customWidth="1"/>
    <col min="4100" max="4100" width="5.42578125" style="1" customWidth="1"/>
    <col min="4101" max="4352" width="9.140625" style="1"/>
    <col min="4353" max="4353" width="25" style="1" customWidth="1"/>
    <col min="4354" max="4354" width="59.28515625" style="1" customWidth="1"/>
    <col min="4355" max="4355" width="16.5703125" style="1" customWidth="1"/>
    <col min="4356" max="4356" width="5.42578125" style="1" customWidth="1"/>
    <col min="4357" max="4608" width="9.140625" style="1"/>
    <col min="4609" max="4609" width="25" style="1" customWidth="1"/>
    <col min="4610" max="4610" width="59.28515625" style="1" customWidth="1"/>
    <col min="4611" max="4611" width="16.5703125" style="1" customWidth="1"/>
    <col min="4612" max="4612" width="5.42578125" style="1" customWidth="1"/>
    <col min="4613" max="4864" width="9.140625" style="1"/>
    <col min="4865" max="4865" width="25" style="1" customWidth="1"/>
    <col min="4866" max="4866" width="59.28515625" style="1" customWidth="1"/>
    <col min="4867" max="4867" width="16.5703125" style="1" customWidth="1"/>
    <col min="4868" max="4868" width="5.42578125" style="1" customWidth="1"/>
    <col min="4869" max="5120" width="9.140625" style="1"/>
    <col min="5121" max="5121" width="25" style="1" customWidth="1"/>
    <col min="5122" max="5122" width="59.28515625" style="1" customWidth="1"/>
    <col min="5123" max="5123" width="16.5703125" style="1" customWidth="1"/>
    <col min="5124" max="5124" width="5.42578125" style="1" customWidth="1"/>
    <col min="5125" max="5376" width="9.140625" style="1"/>
    <col min="5377" max="5377" width="25" style="1" customWidth="1"/>
    <col min="5378" max="5378" width="59.28515625" style="1" customWidth="1"/>
    <col min="5379" max="5379" width="16.5703125" style="1" customWidth="1"/>
    <col min="5380" max="5380" width="5.42578125" style="1" customWidth="1"/>
    <col min="5381" max="5632" width="9.140625" style="1"/>
    <col min="5633" max="5633" width="25" style="1" customWidth="1"/>
    <col min="5634" max="5634" width="59.28515625" style="1" customWidth="1"/>
    <col min="5635" max="5635" width="16.5703125" style="1" customWidth="1"/>
    <col min="5636" max="5636" width="5.42578125" style="1" customWidth="1"/>
    <col min="5637" max="5888" width="9.140625" style="1"/>
    <col min="5889" max="5889" width="25" style="1" customWidth="1"/>
    <col min="5890" max="5890" width="59.28515625" style="1" customWidth="1"/>
    <col min="5891" max="5891" width="16.5703125" style="1" customWidth="1"/>
    <col min="5892" max="5892" width="5.42578125" style="1" customWidth="1"/>
    <col min="5893" max="6144" width="9.140625" style="1"/>
    <col min="6145" max="6145" width="25" style="1" customWidth="1"/>
    <col min="6146" max="6146" width="59.28515625" style="1" customWidth="1"/>
    <col min="6147" max="6147" width="16.5703125" style="1" customWidth="1"/>
    <col min="6148" max="6148" width="5.42578125" style="1" customWidth="1"/>
    <col min="6149" max="6400" width="9.140625" style="1"/>
    <col min="6401" max="6401" width="25" style="1" customWidth="1"/>
    <col min="6402" max="6402" width="59.28515625" style="1" customWidth="1"/>
    <col min="6403" max="6403" width="16.5703125" style="1" customWidth="1"/>
    <col min="6404" max="6404" width="5.42578125" style="1" customWidth="1"/>
    <col min="6405" max="6656" width="9.140625" style="1"/>
    <col min="6657" max="6657" width="25" style="1" customWidth="1"/>
    <col min="6658" max="6658" width="59.28515625" style="1" customWidth="1"/>
    <col min="6659" max="6659" width="16.5703125" style="1" customWidth="1"/>
    <col min="6660" max="6660" width="5.42578125" style="1" customWidth="1"/>
    <col min="6661" max="6912" width="9.140625" style="1"/>
    <col min="6913" max="6913" width="25" style="1" customWidth="1"/>
    <col min="6914" max="6914" width="59.28515625" style="1" customWidth="1"/>
    <col min="6915" max="6915" width="16.5703125" style="1" customWidth="1"/>
    <col min="6916" max="6916" width="5.42578125" style="1" customWidth="1"/>
    <col min="6917" max="7168" width="9.140625" style="1"/>
    <col min="7169" max="7169" width="25" style="1" customWidth="1"/>
    <col min="7170" max="7170" width="59.28515625" style="1" customWidth="1"/>
    <col min="7171" max="7171" width="16.5703125" style="1" customWidth="1"/>
    <col min="7172" max="7172" width="5.42578125" style="1" customWidth="1"/>
    <col min="7173" max="7424" width="9.140625" style="1"/>
    <col min="7425" max="7425" width="25" style="1" customWidth="1"/>
    <col min="7426" max="7426" width="59.28515625" style="1" customWidth="1"/>
    <col min="7427" max="7427" width="16.5703125" style="1" customWidth="1"/>
    <col min="7428" max="7428" width="5.42578125" style="1" customWidth="1"/>
    <col min="7429" max="7680" width="9.140625" style="1"/>
    <col min="7681" max="7681" width="25" style="1" customWidth="1"/>
    <col min="7682" max="7682" width="59.28515625" style="1" customWidth="1"/>
    <col min="7683" max="7683" width="16.5703125" style="1" customWidth="1"/>
    <col min="7684" max="7684" width="5.42578125" style="1" customWidth="1"/>
    <col min="7685" max="7936" width="9.140625" style="1"/>
    <col min="7937" max="7937" width="25" style="1" customWidth="1"/>
    <col min="7938" max="7938" width="59.28515625" style="1" customWidth="1"/>
    <col min="7939" max="7939" width="16.5703125" style="1" customWidth="1"/>
    <col min="7940" max="7940" width="5.42578125" style="1" customWidth="1"/>
    <col min="7941" max="8192" width="9.140625" style="1"/>
    <col min="8193" max="8193" width="25" style="1" customWidth="1"/>
    <col min="8194" max="8194" width="59.28515625" style="1" customWidth="1"/>
    <col min="8195" max="8195" width="16.5703125" style="1" customWidth="1"/>
    <col min="8196" max="8196" width="5.42578125" style="1" customWidth="1"/>
    <col min="8197" max="8448" width="9.140625" style="1"/>
    <col min="8449" max="8449" width="25" style="1" customWidth="1"/>
    <col min="8450" max="8450" width="59.28515625" style="1" customWidth="1"/>
    <col min="8451" max="8451" width="16.5703125" style="1" customWidth="1"/>
    <col min="8452" max="8452" width="5.42578125" style="1" customWidth="1"/>
    <col min="8453" max="8704" width="9.140625" style="1"/>
    <col min="8705" max="8705" width="25" style="1" customWidth="1"/>
    <col min="8706" max="8706" width="59.28515625" style="1" customWidth="1"/>
    <col min="8707" max="8707" width="16.5703125" style="1" customWidth="1"/>
    <col min="8708" max="8708" width="5.42578125" style="1" customWidth="1"/>
    <col min="8709" max="8960" width="9.140625" style="1"/>
    <col min="8961" max="8961" width="25" style="1" customWidth="1"/>
    <col min="8962" max="8962" width="59.28515625" style="1" customWidth="1"/>
    <col min="8963" max="8963" width="16.5703125" style="1" customWidth="1"/>
    <col min="8964" max="8964" width="5.42578125" style="1" customWidth="1"/>
    <col min="8965" max="9216" width="9.140625" style="1"/>
    <col min="9217" max="9217" width="25" style="1" customWidth="1"/>
    <col min="9218" max="9218" width="59.28515625" style="1" customWidth="1"/>
    <col min="9219" max="9219" width="16.5703125" style="1" customWidth="1"/>
    <col min="9220" max="9220" width="5.42578125" style="1" customWidth="1"/>
    <col min="9221" max="9472" width="9.140625" style="1"/>
    <col min="9473" max="9473" width="25" style="1" customWidth="1"/>
    <col min="9474" max="9474" width="59.28515625" style="1" customWidth="1"/>
    <col min="9475" max="9475" width="16.5703125" style="1" customWidth="1"/>
    <col min="9476" max="9476" width="5.42578125" style="1" customWidth="1"/>
    <col min="9477" max="9728" width="9.140625" style="1"/>
    <col min="9729" max="9729" width="25" style="1" customWidth="1"/>
    <col min="9730" max="9730" width="59.28515625" style="1" customWidth="1"/>
    <col min="9731" max="9731" width="16.5703125" style="1" customWidth="1"/>
    <col min="9732" max="9732" width="5.42578125" style="1" customWidth="1"/>
    <col min="9733" max="9984" width="9.140625" style="1"/>
    <col min="9985" max="9985" width="25" style="1" customWidth="1"/>
    <col min="9986" max="9986" width="59.28515625" style="1" customWidth="1"/>
    <col min="9987" max="9987" width="16.5703125" style="1" customWidth="1"/>
    <col min="9988" max="9988" width="5.42578125" style="1" customWidth="1"/>
    <col min="9989" max="10240" width="9.140625" style="1"/>
    <col min="10241" max="10241" width="25" style="1" customWidth="1"/>
    <col min="10242" max="10242" width="59.28515625" style="1" customWidth="1"/>
    <col min="10243" max="10243" width="16.5703125" style="1" customWidth="1"/>
    <col min="10244" max="10244" width="5.42578125" style="1" customWidth="1"/>
    <col min="10245" max="10496" width="9.140625" style="1"/>
    <col min="10497" max="10497" width="25" style="1" customWidth="1"/>
    <col min="10498" max="10498" width="59.28515625" style="1" customWidth="1"/>
    <col min="10499" max="10499" width="16.5703125" style="1" customWidth="1"/>
    <col min="10500" max="10500" width="5.42578125" style="1" customWidth="1"/>
    <col min="10501" max="10752" width="9.140625" style="1"/>
    <col min="10753" max="10753" width="25" style="1" customWidth="1"/>
    <col min="10754" max="10754" width="59.28515625" style="1" customWidth="1"/>
    <col min="10755" max="10755" width="16.5703125" style="1" customWidth="1"/>
    <col min="10756" max="10756" width="5.42578125" style="1" customWidth="1"/>
    <col min="10757" max="11008" width="9.140625" style="1"/>
    <col min="11009" max="11009" width="25" style="1" customWidth="1"/>
    <col min="11010" max="11010" width="59.28515625" style="1" customWidth="1"/>
    <col min="11011" max="11011" width="16.5703125" style="1" customWidth="1"/>
    <col min="11012" max="11012" width="5.42578125" style="1" customWidth="1"/>
    <col min="11013" max="11264" width="9.140625" style="1"/>
    <col min="11265" max="11265" width="25" style="1" customWidth="1"/>
    <col min="11266" max="11266" width="59.28515625" style="1" customWidth="1"/>
    <col min="11267" max="11267" width="16.5703125" style="1" customWidth="1"/>
    <col min="11268" max="11268" width="5.42578125" style="1" customWidth="1"/>
    <col min="11269" max="11520" width="9.140625" style="1"/>
    <col min="11521" max="11521" width="25" style="1" customWidth="1"/>
    <col min="11522" max="11522" width="59.28515625" style="1" customWidth="1"/>
    <col min="11523" max="11523" width="16.5703125" style="1" customWidth="1"/>
    <col min="11524" max="11524" width="5.42578125" style="1" customWidth="1"/>
    <col min="11525" max="11776" width="9.140625" style="1"/>
    <col min="11777" max="11777" width="25" style="1" customWidth="1"/>
    <col min="11778" max="11778" width="59.28515625" style="1" customWidth="1"/>
    <col min="11779" max="11779" width="16.5703125" style="1" customWidth="1"/>
    <col min="11780" max="11780" width="5.42578125" style="1" customWidth="1"/>
    <col min="11781" max="12032" width="9.140625" style="1"/>
    <col min="12033" max="12033" width="25" style="1" customWidth="1"/>
    <col min="12034" max="12034" width="59.28515625" style="1" customWidth="1"/>
    <col min="12035" max="12035" width="16.5703125" style="1" customWidth="1"/>
    <col min="12036" max="12036" width="5.42578125" style="1" customWidth="1"/>
    <col min="12037" max="12288" width="9.140625" style="1"/>
    <col min="12289" max="12289" width="25" style="1" customWidth="1"/>
    <col min="12290" max="12290" width="59.28515625" style="1" customWidth="1"/>
    <col min="12291" max="12291" width="16.5703125" style="1" customWidth="1"/>
    <col min="12292" max="12292" width="5.42578125" style="1" customWidth="1"/>
    <col min="12293" max="12544" width="9.140625" style="1"/>
    <col min="12545" max="12545" width="25" style="1" customWidth="1"/>
    <col min="12546" max="12546" width="59.28515625" style="1" customWidth="1"/>
    <col min="12547" max="12547" width="16.5703125" style="1" customWidth="1"/>
    <col min="12548" max="12548" width="5.42578125" style="1" customWidth="1"/>
    <col min="12549" max="12800" width="9.140625" style="1"/>
    <col min="12801" max="12801" width="25" style="1" customWidth="1"/>
    <col min="12802" max="12802" width="59.28515625" style="1" customWidth="1"/>
    <col min="12803" max="12803" width="16.5703125" style="1" customWidth="1"/>
    <col min="12804" max="12804" width="5.42578125" style="1" customWidth="1"/>
    <col min="12805" max="13056" width="9.140625" style="1"/>
    <col min="13057" max="13057" width="25" style="1" customWidth="1"/>
    <col min="13058" max="13058" width="59.28515625" style="1" customWidth="1"/>
    <col min="13059" max="13059" width="16.5703125" style="1" customWidth="1"/>
    <col min="13060" max="13060" width="5.42578125" style="1" customWidth="1"/>
    <col min="13061" max="13312" width="9.140625" style="1"/>
    <col min="13313" max="13313" width="25" style="1" customWidth="1"/>
    <col min="13314" max="13314" width="59.28515625" style="1" customWidth="1"/>
    <col min="13315" max="13315" width="16.5703125" style="1" customWidth="1"/>
    <col min="13316" max="13316" width="5.42578125" style="1" customWidth="1"/>
    <col min="13317" max="13568" width="9.140625" style="1"/>
    <col min="13569" max="13569" width="25" style="1" customWidth="1"/>
    <col min="13570" max="13570" width="59.28515625" style="1" customWidth="1"/>
    <col min="13571" max="13571" width="16.5703125" style="1" customWidth="1"/>
    <col min="13572" max="13572" width="5.42578125" style="1" customWidth="1"/>
    <col min="13573" max="13824" width="9.140625" style="1"/>
    <col min="13825" max="13825" width="25" style="1" customWidth="1"/>
    <col min="13826" max="13826" width="59.28515625" style="1" customWidth="1"/>
    <col min="13827" max="13827" width="16.5703125" style="1" customWidth="1"/>
    <col min="13828" max="13828" width="5.42578125" style="1" customWidth="1"/>
    <col min="13829" max="14080" width="9.140625" style="1"/>
    <col min="14081" max="14081" width="25" style="1" customWidth="1"/>
    <col min="14082" max="14082" width="59.28515625" style="1" customWidth="1"/>
    <col min="14083" max="14083" width="16.5703125" style="1" customWidth="1"/>
    <col min="14084" max="14084" width="5.42578125" style="1" customWidth="1"/>
    <col min="14085" max="14336" width="9.140625" style="1"/>
    <col min="14337" max="14337" width="25" style="1" customWidth="1"/>
    <col min="14338" max="14338" width="59.28515625" style="1" customWidth="1"/>
    <col min="14339" max="14339" width="16.5703125" style="1" customWidth="1"/>
    <col min="14340" max="14340" width="5.42578125" style="1" customWidth="1"/>
    <col min="14341" max="14592" width="9.140625" style="1"/>
    <col min="14593" max="14593" width="25" style="1" customWidth="1"/>
    <col min="14594" max="14594" width="59.28515625" style="1" customWidth="1"/>
    <col min="14595" max="14595" width="16.5703125" style="1" customWidth="1"/>
    <col min="14596" max="14596" width="5.42578125" style="1" customWidth="1"/>
    <col min="14597" max="14848" width="9.140625" style="1"/>
    <col min="14849" max="14849" width="25" style="1" customWidth="1"/>
    <col min="14850" max="14850" width="59.28515625" style="1" customWidth="1"/>
    <col min="14851" max="14851" width="16.5703125" style="1" customWidth="1"/>
    <col min="14852" max="14852" width="5.42578125" style="1" customWidth="1"/>
    <col min="14853" max="15104" width="9.140625" style="1"/>
    <col min="15105" max="15105" width="25" style="1" customWidth="1"/>
    <col min="15106" max="15106" width="59.28515625" style="1" customWidth="1"/>
    <col min="15107" max="15107" width="16.5703125" style="1" customWidth="1"/>
    <col min="15108" max="15108" width="5.42578125" style="1" customWidth="1"/>
    <col min="15109" max="15360" width="9.140625" style="1"/>
    <col min="15361" max="15361" width="25" style="1" customWidth="1"/>
    <col min="15362" max="15362" width="59.28515625" style="1" customWidth="1"/>
    <col min="15363" max="15363" width="16.5703125" style="1" customWidth="1"/>
    <col min="15364" max="15364" width="5.42578125" style="1" customWidth="1"/>
    <col min="15365" max="15616" width="9.140625" style="1"/>
    <col min="15617" max="15617" width="25" style="1" customWidth="1"/>
    <col min="15618" max="15618" width="59.28515625" style="1" customWidth="1"/>
    <col min="15619" max="15619" width="16.5703125" style="1" customWidth="1"/>
    <col min="15620" max="15620" width="5.42578125" style="1" customWidth="1"/>
    <col min="15621" max="15872" width="9.140625" style="1"/>
    <col min="15873" max="15873" width="25" style="1" customWidth="1"/>
    <col min="15874" max="15874" width="59.28515625" style="1" customWidth="1"/>
    <col min="15875" max="15875" width="16.5703125" style="1" customWidth="1"/>
    <col min="15876" max="15876" width="5.42578125" style="1" customWidth="1"/>
    <col min="15877" max="16128" width="9.140625" style="1"/>
    <col min="16129" max="16129" width="25" style="1" customWidth="1"/>
    <col min="16130" max="16130" width="59.28515625" style="1" customWidth="1"/>
    <col min="16131" max="16131" width="16.5703125" style="1" customWidth="1"/>
    <col min="16132" max="16132" width="5.42578125" style="1" customWidth="1"/>
    <col min="16133" max="16384" width="9.140625" style="1"/>
  </cols>
  <sheetData>
    <row r="1" spans="1:4" x14ac:dyDescent="0.2">
      <c r="B1" s="528" t="s">
        <v>508</v>
      </c>
      <c r="C1" s="528"/>
      <c r="D1" s="10"/>
    </row>
    <row r="2" spans="1:4" x14ac:dyDescent="0.2">
      <c r="B2" s="528" t="s">
        <v>676</v>
      </c>
      <c r="C2" s="528"/>
      <c r="D2" s="10"/>
    </row>
    <row r="3" spans="1:4" ht="12.75" customHeight="1" x14ac:dyDescent="0.2">
      <c r="B3" s="529" t="s">
        <v>675</v>
      </c>
      <c r="C3" s="529"/>
      <c r="D3" s="11"/>
    </row>
    <row r="4" spans="1:4" x14ac:dyDescent="0.2">
      <c r="B4" s="528" t="s">
        <v>549</v>
      </c>
      <c r="C4" s="528"/>
      <c r="D4" s="10"/>
    </row>
    <row r="5" spans="1:4" ht="66.75" customHeight="1" x14ac:dyDescent="0.3">
      <c r="A5" s="530" t="s">
        <v>546</v>
      </c>
      <c r="B5" s="530"/>
      <c r="C5" s="530"/>
      <c r="D5" s="48"/>
    </row>
    <row r="6" spans="1:4" ht="14.25" customHeight="1" x14ac:dyDescent="0.3">
      <c r="A6" s="49"/>
      <c r="B6" s="50"/>
      <c r="C6" s="50"/>
      <c r="D6" s="50"/>
    </row>
    <row r="7" spans="1:4" ht="15.75" x14ac:dyDescent="0.25">
      <c r="C7" s="58" t="s">
        <v>286</v>
      </c>
    </row>
    <row r="8" spans="1:4" ht="31.5" x14ac:dyDescent="0.2">
      <c r="A8" s="5" t="s">
        <v>287</v>
      </c>
      <c r="B8" s="13" t="s">
        <v>288</v>
      </c>
      <c r="C8" s="13" t="s">
        <v>289</v>
      </c>
    </row>
    <row r="9" spans="1:4" ht="16.5" thickBot="1" x14ac:dyDescent="0.25">
      <c r="A9" s="51">
        <v>1</v>
      </c>
      <c r="B9" s="51">
        <v>2</v>
      </c>
      <c r="C9" s="51">
        <v>3</v>
      </c>
    </row>
    <row r="10" spans="1:4" ht="16.5" customHeight="1" thickBot="1" x14ac:dyDescent="0.25">
      <c r="A10" s="517" t="s">
        <v>291</v>
      </c>
      <c r="B10" s="518"/>
      <c r="C10" s="519"/>
    </row>
    <row r="11" spans="1:4" ht="79.5" thickBot="1" x14ac:dyDescent="0.25">
      <c r="A11" s="59" t="s">
        <v>108</v>
      </c>
      <c r="B11" s="60" t="s">
        <v>109</v>
      </c>
      <c r="C11" s="349">
        <v>15</v>
      </c>
    </row>
    <row r="12" spans="1:4" ht="112.5" customHeight="1" x14ac:dyDescent="0.2">
      <c r="A12" s="520" t="s">
        <v>110</v>
      </c>
      <c r="B12" s="523" t="s">
        <v>111</v>
      </c>
      <c r="C12" s="531">
        <v>15</v>
      </c>
    </row>
    <row r="13" spans="1:4" ht="13.5" customHeight="1" thickBot="1" x14ac:dyDescent="0.25">
      <c r="A13" s="522"/>
      <c r="B13" s="525"/>
      <c r="C13" s="532"/>
    </row>
    <row r="14" spans="1:4" ht="49.5" customHeight="1" thickBot="1" x14ac:dyDescent="0.25">
      <c r="A14" s="76" t="s">
        <v>112</v>
      </c>
      <c r="B14" s="60" t="s">
        <v>292</v>
      </c>
      <c r="C14" s="349">
        <v>15</v>
      </c>
    </row>
    <row r="15" spans="1:4" ht="48" thickBot="1" x14ac:dyDescent="0.25">
      <c r="A15" s="61" t="s">
        <v>380</v>
      </c>
      <c r="B15" s="60" t="s">
        <v>381</v>
      </c>
      <c r="C15" s="349">
        <v>15</v>
      </c>
    </row>
    <row r="16" spans="1:4" ht="63" customHeight="1" thickBot="1" x14ac:dyDescent="0.25">
      <c r="A16" s="517" t="s">
        <v>293</v>
      </c>
      <c r="B16" s="518"/>
      <c r="C16" s="519"/>
    </row>
    <row r="17" spans="1:3" ht="46.5" customHeight="1" x14ac:dyDescent="0.2">
      <c r="A17" s="533" t="s">
        <v>325</v>
      </c>
      <c r="B17" s="523" t="s">
        <v>382</v>
      </c>
      <c r="C17" s="63"/>
    </row>
    <row r="18" spans="1:3" ht="15.75" x14ac:dyDescent="0.2">
      <c r="A18" s="534"/>
      <c r="B18" s="524"/>
      <c r="C18" s="63"/>
    </row>
    <row r="19" spans="1:3" ht="60" customHeight="1" thickBot="1" x14ac:dyDescent="0.25">
      <c r="A19" s="535"/>
      <c r="B19" s="525"/>
      <c r="C19" s="350">
        <v>3.4860000000000002E-2</v>
      </c>
    </row>
    <row r="20" spans="1:3" ht="68.25" customHeight="1" x14ac:dyDescent="0.2">
      <c r="A20" s="533" t="s">
        <v>326</v>
      </c>
      <c r="B20" s="523" t="s">
        <v>384</v>
      </c>
      <c r="C20" s="63"/>
    </row>
    <row r="21" spans="1:3" ht="15.75" x14ac:dyDescent="0.2">
      <c r="A21" s="534"/>
      <c r="B21" s="524"/>
      <c r="C21" s="63"/>
    </row>
    <row r="22" spans="1:3" ht="63.75" customHeight="1" thickBot="1" x14ac:dyDescent="0.25">
      <c r="A22" s="535"/>
      <c r="B22" s="525"/>
      <c r="C22" s="350">
        <v>3.4860000000000002E-2</v>
      </c>
    </row>
    <row r="23" spans="1:3" ht="126.75" thickBot="1" x14ac:dyDescent="0.25">
      <c r="A23" s="65" t="s">
        <v>327</v>
      </c>
      <c r="B23" s="60" t="s">
        <v>383</v>
      </c>
      <c r="C23" s="350">
        <v>3.4860000000000002E-2</v>
      </c>
    </row>
    <row r="24" spans="1:3" ht="45.75" customHeight="1" x14ac:dyDescent="0.2">
      <c r="A24" s="536" t="s">
        <v>328</v>
      </c>
      <c r="B24" s="539" t="s">
        <v>385</v>
      </c>
      <c r="C24" s="351"/>
    </row>
    <row r="25" spans="1:3" ht="18.75" x14ac:dyDescent="0.2">
      <c r="A25" s="537"/>
      <c r="B25" s="540"/>
      <c r="C25" s="352"/>
    </row>
    <row r="26" spans="1:3" ht="58.5" customHeight="1" thickBot="1" x14ac:dyDescent="0.25">
      <c r="A26" s="538"/>
      <c r="B26" s="541"/>
      <c r="C26" s="353">
        <v>3.4860000000000002E-2</v>
      </c>
    </row>
    <row r="27" spans="1:3" ht="16.5" thickBot="1" x14ac:dyDescent="0.25">
      <c r="A27" s="542" t="s">
        <v>294</v>
      </c>
      <c r="B27" s="543"/>
      <c r="C27" s="544"/>
    </row>
    <row r="28" spans="1:3" ht="16.5" thickBot="1" x14ac:dyDescent="0.25">
      <c r="A28" s="354" t="s">
        <v>130</v>
      </c>
      <c r="B28" s="355" t="s">
        <v>129</v>
      </c>
      <c r="C28" s="350">
        <v>50</v>
      </c>
    </row>
    <row r="29" spans="1:3" ht="19.5" thickBot="1" x14ac:dyDescent="0.25">
      <c r="A29" s="545" t="s">
        <v>295</v>
      </c>
      <c r="B29" s="546"/>
      <c r="C29" s="547"/>
    </row>
    <row r="30" spans="1:3" ht="33.75" customHeight="1" x14ac:dyDescent="0.2">
      <c r="A30" s="533" t="s">
        <v>137</v>
      </c>
      <c r="B30" s="523" t="s">
        <v>138</v>
      </c>
      <c r="C30" s="520">
        <v>100</v>
      </c>
    </row>
    <row r="31" spans="1:3" ht="13.5" thickBot="1" x14ac:dyDescent="0.25">
      <c r="A31" s="535"/>
      <c r="B31" s="525"/>
      <c r="C31" s="522"/>
    </row>
    <row r="32" spans="1:3" ht="18" customHeight="1" x14ac:dyDescent="0.2">
      <c r="A32" s="533" t="s">
        <v>143</v>
      </c>
      <c r="B32" s="523" t="s">
        <v>296</v>
      </c>
      <c r="C32" s="520">
        <v>100</v>
      </c>
    </row>
    <row r="33" spans="1:3" ht="13.5" thickBot="1" x14ac:dyDescent="0.25">
      <c r="A33" s="535"/>
      <c r="B33" s="525"/>
      <c r="C33" s="522"/>
    </row>
    <row r="34" spans="1:3" ht="21" customHeight="1" x14ac:dyDescent="0.2">
      <c r="A34" s="533" t="s">
        <v>147</v>
      </c>
      <c r="B34" s="523" t="s">
        <v>148</v>
      </c>
      <c r="C34" s="520">
        <v>100</v>
      </c>
    </row>
    <row r="35" spans="1:3" x14ac:dyDescent="0.2">
      <c r="A35" s="534"/>
      <c r="B35" s="524"/>
      <c r="C35" s="521"/>
    </row>
    <row r="36" spans="1:3" ht="13.5" thickBot="1" x14ac:dyDescent="0.25">
      <c r="A36" s="535"/>
      <c r="B36" s="525"/>
      <c r="C36" s="522"/>
    </row>
    <row r="37" spans="1:3" ht="16.5" thickBot="1" x14ac:dyDescent="0.25">
      <c r="A37" s="517" t="s">
        <v>297</v>
      </c>
      <c r="B37" s="518"/>
      <c r="C37" s="519"/>
    </row>
    <row r="38" spans="1:3" ht="79.5" thickBot="1" x14ac:dyDescent="0.25">
      <c r="A38" s="59" t="s">
        <v>153</v>
      </c>
      <c r="B38" s="60" t="s">
        <v>154</v>
      </c>
      <c r="C38" s="64">
        <v>100</v>
      </c>
    </row>
    <row r="39" spans="1:3" ht="31.5" customHeight="1" thickBot="1" x14ac:dyDescent="0.25">
      <c r="A39" s="517" t="s">
        <v>298</v>
      </c>
      <c r="B39" s="518"/>
      <c r="C39" s="519"/>
    </row>
    <row r="40" spans="1:3" ht="50.25" thickBot="1" x14ac:dyDescent="0.25">
      <c r="A40" s="59" t="s">
        <v>161</v>
      </c>
      <c r="B40" s="67" t="s">
        <v>299</v>
      </c>
      <c r="C40" s="64">
        <v>100</v>
      </c>
    </row>
    <row r="41" spans="1:3" ht="31.5" customHeight="1" thickBot="1" x14ac:dyDescent="0.25">
      <c r="A41" s="517" t="s">
        <v>300</v>
      </c>
      <c r="B41" s="518"/>
      <c r="C41" s="519"/>
    </row>
    <row r="42" spans="1:3" ht="79.5" thickBot="1" x14ac:dyDescent="0.25">
      <c r="A42" s="74" t="s">
        <v>169</v>
      </c>
      <c r="B42" s="75" t="s">
        <v>318</v>
      </c>
      <c r="C42" s="66">
        <v>100</v>
      </c>
    </row>
    <row r="43" spans="1:3" ht="36.75" customHeight="1" x14ac:dyDescent="0.2">
      <c r="A43" s="533" t="s">
        <v>173</v>
      </c>
      <c r="B43" s="523" t="s">
        <v>301</v>
      </c>
      <c r="C43" s="520">
        <v>100</v>
      </c>
    </row>
    <row r="44" spans="1:3" x14ac:dyDescent="0.2">
      <c r="A44" s="534"/>
      <c r="B44" s="524"/>
      <c r="C44" s="521"/>
    </row>
    <row r="45" spans="1:3" ht="13.5" thickBot="1" x14ac:dyDescent="0.25">
      <c r="A45" s="535"/>
      <c r="B45" s="525"/>
      <c r="C45" s="522"/>
    </row>
    <row r="46" spans="1:3" ht="34.5" customHeight="1" thickBot="1" x14ac:dyDescent="0.25">
      <c r="A46" s="77" t="s">
        <v>386</v>
      </c>
      <c r="B46" s="60" t="s">
        <v>387</v>
      </c>
      <c r="C46" s="64"/>
    </row>
    <row r="47" spans="1:3" ht="95.25" thickBot="1" x14ac:dyDescent="0.25">
      <c r="A47" s="77" t="s">
        <v>388</v>
      </c>
      <c r="B47" s="60" t="s">
        <v>389</v>
      </c>
      <c r="C47" s="64"/>
    </row>
    <row r="48" spans="1:3" ht="63.75" thickBot="1" x14ac:dyDescent="0.25">
      <c r="A48" s="68" t="s">
        <v>179</v>
      </c>
      <c r="B48" s="62" t="s">
        <v>180</v>
      </c>
      <c r="C48" s="69">
        <v>100</v>
      </c>
    </row>
    <row r="49" spans="1:3" ht="15.75" customHeight="1" x14ac:dyDescent="0.2">
      <c r="A49" s="510" t="s">
        <v>302</v>
      </c>
      <c r="B49" s="511"/>
      <c r="C49" s="512"/>
    </row>
    <row r="50" spans="1:3" ht="16.5" thickBot="1" x14ac:dyDescent="0.25">
      <c r="A50" s="513" t="s">
        <v>303</v>
      </c>
      <c r="B50" s="514"/>
      <c r="C50" s="515"/>
    </row>
    <row r="51" spans="1:3" ht="32.25" thickBot="1" x14ac:dyDescent="0.25">
      <c r="A51" s="70" t="s">
        <v>304</v>
      </c>
      <c r="B51" s="60" t="s">
        <v>305</v>
      </c>
      <c r="C51" s="64">
        <v>100</v>
      </c>
    </row>
    <row r="52" spans="1:3" ht="48" thickBot="1" x14ac:dyDescent="0.25">
      <c r="A52" s="70" t="s">
        <v>187</v>
      </c>
      <c r="B52" s="60" t="s">
        <v>188</v>
      </c>
      <c r="C52" s="64">
        <v>100</v>
      </c>
    </row>
    <row r="53" spans="1:3" ht="32.25" thickBot="1" x14ac:dyDescent="0.25">
      <c r="A53" s="71" t="s">
        <v>191</v>
      </c>
      <c r="B53" s="72" t="s">
        <v>192</v>
      </c>
      <c r="C53" s="69">
        <v>100</v>
      </c>
    </row>
    <row r="54" spans="1:3" ht="15.75" customHeight="1" x14ac:dyDescent="0.2">
      <c r="A54" s="510" t="s">
        <v>306</v>
      </c>
      <c r="B54" s="511"/>
      <c r="C54" s="512"/>
    </row>
    <row r="55" spans="1:3" ht="16.5" thickBot="1" x14ac:dyDescent="0.25">
      <c r="A55" s="513" t="s">
        <v>307</v>
      </c>
      <c r="B55" s="514"/>
      <c r="C55" s="515"/>
    </row>
    <row r="56" spans="1:3" ht="90.75" thickBot="1" x14ac:dyDescent="0.25">
      <c r="A56" s="61" t="s">
        <v>199</v>
      </c>
      <c r="B56" s="73" t="s">
        <v>308</v>
      </c>
      <c r="C56" s="69">
        <v>100</v>
      </c>
    </row>
    <row r="57" spans="1:3" x14ac:dyDescent="0.2">
      <c r="A57" s="520" t="s">
        <v>205</v>
      </c>
      <c r="B57" s="523" t="s">
        <v>206</v>
      </c>
      <c r="C57" s="520">
        <v>100</v>
      </c>
    </row>
    <row r="58" spans="1:3" x14ac:dyDescent="0.2">
      <c r="A58" s="521"/>
      <c r="B58" s="524"/>
      <c r="C58" s="526"/>
    </row>
    <row r="59" spans="1:3" ht="34.5" customHeight="1" thickBot="1" x14ac:dyDescent="0.25">
      <c r="A59" s="522"/>
      <c r="B59" s="525"/>
      <c r="C59" s="527"/>
    </row>
    <row r="60" spans="1:3" ht="16.5" thickBot="1" x14ac:dyDescent="0.25">
      <c r="A60" s="517" t="s">
        <v>309</v>
      </c>
      <c r="B60" s="518"/>
      <c r="C60" s="519"/>
    </row>
    <row r="61" spans="1:3" ht="48" thickBot="1" x14ac:dyDescent="0.25">
      <c r="A61" s="70" t="s">
        <v>211</v>
      </c>
      <c r="B61" s="60" t="s">
        <v>310</v>
      </c>
      <c r="C61" s="64">
        <v>100</v>
      </c>
    </row>
    <row r="62" spans="1:3" ht="16.5" thickBot="1" x14ac:dyDescent="0.25">
      <c r="A62" s="517" t="s">
        <v>311</v>
      </c>
      <c r="B62" s="518"/>
      <c r="C62" s="519"/>
    </row>
    <row r="63" spans="1:3" ht="63.75" thickBot="1" x14ac:dyDescent="0.25">
      <c r="A63" s="59" t="s">
        <v>390</v>
      </c>
      <c r="B63" s="60" t="s">
        <v>391</v>
      </c>
      <c r="C63" s="64">
        <v>100</v>
      </c>
    </row>
    <row r="64" spans="1:3" ht="95.25" thickBot="1" x14ac:dyDescent="0.25">
      <c r="A64" s="59" t="s">
        <v>392</v>
      </c>
      <c r="B64" s="60" t="s">
        <v>393</v>
      </c>
      <c r="C64" s="64">
        <v>100</v>
      </c>
    </row>
    <row r="65" spans="1:3" ht="95.25" thickBot="1" x14ac:dyDescent="0.25">
      <c r="A65" s="70" t="s">
        <v>394</v>
      </c>
      <c r="B65" s="60" t="s">
        <v>395</v>
      </c>
      <c r="C65" s="64">
        <v>100</v>
      </c>
    </row>
    <row r="66" spans="1:3" ht="16.5" thickBot="1" x14ac:dyDescent="0.25">
      <c r="A66" s="517" t="s">
        <v>312</v>
      </c>
      <c r="B66" s="518"/>
      <c r="C66" s="519"/>
    </row>
    <row r="67" spans="1:3" ht="32.25" thickBot="1" x14ac:dyDescent="0.25">
      <c r="A67" s="59" t="s">
        <v>222</v>
      </c>
      <c r="B67" s="60" t="s">
        <v>223</v>
      </c>
      <c r="C67" s="64">
        <v>100</v>
      </c>
    </row>
    <row r="68" spans="1:3" ht="32.25" thickBot="1" x14ac:dyDescent="0.25">
      <c r="A68" s="76" t="s">
        <v>226</v>
      </c>
      <c r="B68" s="60" t="s">
        <v>227</v>
      </c>
      <c r="C68" s="64">
        <v>100</v>
      </c>
    </row>
    <row r="69" spans="1:3" ht="32.25" thickBot="1" x14ac:dyDescent="0.25">
      <c r="A69" s="59" t="s">
        <v>396</v>
      </c>
      <c r="B69" s="60" t="s">
        <v>397</v>
      </c>
      <c r="C69" s="64">
        <v>100</v>
      </c>
    </row>
    <row r="70" spans="1:3" ht="34.5" customHeight="1" x14ac:dyDescent="0.25">
      <c r="A70" s="516" t="s">
        <v>290</v>
      </c>
      <c r="B70" s="516"/>
      <c r="C70" s="516"/>
    </row>
    <row r="71" spans="1:3" ht="47.25" x14ac:dyDescent="0.2">
      <c r="A71" s="52" t="s">
        <v>375</v>
      </c>
      <c r="B71" s="53" t="s">
        <v>273</v>
      </c>
      <c r="C71" s="51">
        <v>100</v>
      </c>
    </row>
    <row r="72" spans="1:3" ht="47.25" x14ac:dyDescent="0.2">
      <c r="A72" s="52" t="s">
        <v>376</v>
      </c>
      <c r="B72" s="53" t="s">
        <v>274</v>
      </c>
      <c r="C72" s="51">
        <v>100</v>
      </c>
    </row>
    <row r="73" spans="1:3" ht="31.5" x14ac:dyDescent="0.2">
      <c r="A73" s="52" t="s">
        <v>329</v>
      </c>
      <c r="B73" s="53" t="s">
        <v>323</v>
      </c>
      <c r="C73" s="51">
        <v>100</v>
      </c>
    </row>
    <row r="74" spans="1:3" ht="47.25" x14ac:dyDescent="0.2">
      <c r="A74" s="52" t="s">
        <v>330</v>
      </c>
      <c r="B74" s="53" t="s">
        <v>238</v>
      </c>
      <c r="C74" s="51">
        <v>100</v>
      </c>
    </row>
    <row r="75" spans="1:3" ht="63" customHeight="1" x14ac:dyDescent="0.2">
      <c r="A75" s="52" t="s">
        <v>367</v>
      </c>
      <c r="B75" s="53" t="s">
        <v>368</v>
      </c>
      <c r="C75" s="51">
        <v>100</v>
      </c>
    </row>
    <row r="76" spans="1:3" ht="22.5" customHeight="1" x14ac:dyDescent="0.2">
      <c r="A76" s="52" t="s">
        <v>331</v>
      </c>
      <c r="B76" s="53" t="s">
        <v>275</v>
      </c>
      <c r="C76" s="51">
        <v>100</v>
      </c>
    </row>
    <row r="77" spans="1:3" ht="48" customHeight="1" x14ac:dyDescent="0.2">
      <c r="A77" s="52" t="s">
        <v>362</v>
      </c>
      <c r="B77" s="53" t="s">
        <v>363</v>
      </c>
      <c r="C77" s="51">
        <v>100</v>
      </c>
    </row>
    <row r="78" spans="1:3" ht="22.5" customHeight="1" x14ac:dyDescent="0.2">
      <c r="A78" s="52" t="s">
        <v>337</v>
      </c>
      <c r="B78" s="53" t="s">
        <v>338</v>
      </c>
      <c r="C78" s="51"/>
    </row>
    <row r="79" spans="1:3" ht="50.25" customHeight="1" x14ac:dyDescent="0.2">
      <c r="A79" s="52" t="s">
        <v>332</v>
      </c>
      <c r="B79" s="53" t="s">
        <v>276</v>
      </c>
      <c r="C79" s="51">
        <v>100</v>
      </c>
    </row>
    <row r="80" spans="1:3" ht="63" x14ac:dyDescent="0.2">
      <c r="A80" s="52" t="s">
        <v>333</v>
      </c>
      <c r="B80" s="53" t="s">
        <v>398</v>
      </c>
      <c r="C80" s="51">
        <v>100</v>
      </c>
    </row>
    <row r="81" spans="1:3" ht="47.25" x14ac:dyDescent="0.2">
      <c r="A81" s="52" t="s">
        <v>334</v>
      </c>
      <c r="B81" s="53" t="s">
        <v>241</v>
      </c>
      <c r="C81" s="51">
        <v>100</v>
      </c>
    </row>
    <row r="82" spans="1:3" ht="21" customHeight="1" x14ac:dyDescent="0.2">
      <c r="A82" s="52" t="s">
        <v>335</v>
      </c>
      <c r="B82" s="53" t="s">
        <v>277</v>
      </c>
      <c r="C82" s="51">
        <v>100</v>
      </c>
    </row>
    <row r="83" spans="1:3" ht="78.75" x14ac:dyDescent="0.2">
      <c r="A83" s="54" t="s">
        <v>336</v>
      </c>
      <c r="B83" s="55" t="s">
        <v>278</v>
      </c>
      <c r="C83" s="51">
        <v>100</v>
      </c>
    </row>
    <row r="84" spans="1:3" ht="63" x14ac:dyDescent="0.2">
      <c r="A84" s="54" t="s">
        <v>340</v>
      </c>
      <c r="B84" s="55" t="s">
        <v>249</v>
      </c>
      <c r="C84" s="51">
        <v>100</v>
      </c>
    </row>
    <row r="85" spans="1:3" ht="31.5" x14ac:dyDescent="0.2">
      <c r="A85" s="54" t="s">
        <v>341</v>
      </c>
      <c r="B85" s="55" t="s">
        <v>251</v>
      </c>
      <c r="C85" s="51">
        <v>100</v>
      </c>
    </row>
    <row r="86" spans="1:3" ht="63" x14ac:dyDescent="0.2">
      <c r="A86" s="52" t="s">
        <v>342</v>
      </c>
      <c r="B86" s="53" t="s">
        <v>279</v>
      </c>
      <c r="C86" s="51">
        <v>100</v>
      </c>
    </row>
    <row r="87" spans="1:3" ht="63" x14ac:dyDescent="0.2">
      <c r="A87" s="52" t="s">
        <v>343</v>
      </c>
      <c r="B87" s="53" t="s">
        <v>280</v>
      </c>
      <c r="C87" s="51">
        <v>100</v>
      </c>
    </row>
    <row r="88" spans="1:3" ht="81" customHeight="1" x14ac:dyDescent="0.2">
      <c r="A88" s="52" t="s">
        <v>369</v>
      </c>
      <c r="B88" s="53" t="s">
        <v>370</v>
      </c>
      <c r="C88" s="51">
        <v>100</v>
      </c>
    </row>
    <row r="89" spans="1:3" ht="31.5" x14ac:dyDescent="0.2">
      <c r="A89" s="52" t="s">
        <v>350</v>
      </c>
      <c r="B89" s="53" t="s">
        <v>351</v>
      </c>
      <c r="C89" s="51">
        <v>100</v>
      </c>
    </row>
    <row r="90" spans="1:3" ht="94.5" x14ac:dyDescent="0.2">
      <c r="A90" s="52" t="s">
        <v>344</v>
      </c>
      <c r="B90" s="53" t="s">
        <v>319</v>
      </c>
      <c r="C90" s="51">
        <v>100</v>
      </c>
    </row>
    <row r="91" spans="1:3" ht="31.5" x14ac:dyDescent="0.2">
      <c r="A91" s="54" t="s">
        <v>346</v>
      </c>
      <c r="B91" s="55" t="s">
        <v>270</v>
      </c>
      <c r="C91" s="51">
        <v>100</v>
      </c>
    </row>
    <row r="92" spans="1:3" ht="47.25" x14ac:dyDescent="0.2">
      <c r="A92" s="56" t="s">
        <v>348</v>
      </c>
      <c r="B92" s="57" t="s">
        <v>282</v>
      </c>
      <c r="C92" s="51">
        <v>100</v>
      </c>
    </row>
    <row r="93" spans="1:3" ht="31.5" x14ac:dyDescent="0.2">
      <c r="A93" s="52" t="s">
        <v>349</v>
      </c>
      <c r="B93" s="57" t="s">
        <v>283</v>
      </c>
      <c r="C93" s="51">
        <v>100</v>
      </c>
    </row>
    <row r="94" spans="1:3" ht="63" x14ac:dyDescent="0.2">
      <c r="A94" s="56" t="s">
        <v>347</v>
      </c>
      <c r="B94" s="57" t="s">
        <v>284</v>
      </c>
      <c r="C94" s="51">
        <v>100</v>
      </c>
    </row>
    <row r="95" spans="1:3" ht="63" x14ac:dyDescent="0.2">
      <c r="A95" s="56" t="s">
        <v>352</v>
      </c>
      <c r="B95" s="57" t="s">
        <v>285</v>
      </c>
      <c r="C95" s="51">
        <v>100</v>
      </c>
    </row>
    <row r="96" spans="1:3" ht="31.5" x14ac:dyDescent="0.2">
      <c r="A96" s="54" t="s">
        <v>345</v>
      </c>
      <c r="B96" s="55" t="s">
        <v>281</v>
      </c>
      <c r="C96" s="51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topLeftCell="A10" zoomScale="90" zoomScaleNormal="90" workbookViewId="0">
      <selection activeCell="C23" sqref="C23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585" t="s">
        <v>509</v>
      </c>
      <c r="D2" s="563"/>
    </row>
    <row r="3" spans="1:4" x14ac:dyDescent="0.25">
      <c r="C3" s="146" t="s">
        <v>75</v>
      </c>
      <c r="D3" s="146"/>
    </row>
    <row r="4" spans="1:4" x14ac:dyDescent="0.25">
      <c r="C4" s="586" t="s">
        <v>313</v>
      </c>
      <c r="D4" s="586"/>
    </row>
    <row r="5" spans="1:4" x14ac:dyDescent="0.25">
      <c r="C5" s="586" t="s">
        <v>566</v>
      </c>
      <c r="D5" s="586"/>
    </row>
    <row r="6" spans="1:4" x14ac:dyDescent="0.25">
      <c r="C6" s="586"/>
      <c r="D6" s="586"/>
    </row>
    <row r="7" spans="1:4" x14ac:dyDescent="0.25">
      <c r="C7" s="147"/>
      <c r="D7" s="147"/>
    </row>
    <row r="8" spans="1:4" ht="18.75" x14ac:dyDescent="0.3">
      <c r="B8" s="587" t="s">
        <v>567</v>
      </c>
      <c r="C8" s="587"/>
      <c r="D8" s="587"/>
    </row>
    <row r="10" spans="1:4" ht="15.75" thickBot="1" x14ac:dyDescent="0.3"/>
    <row r="11" spans="1:4" ht="87" customHeight="1" thickBot="1" x14ac:dyDescent="0.3">
      <c r="A11" s="148" t="s">
        <v>464</v>
      </c>
      <c r="B11" s="148" t="s">
        <v>465</v>
      </c>
      <c r="C11" s="148" t="s">
        <v>377</v>
      </c>
      <c r="D11" s="149" t="s">
        <v>466</v>
      </c>
    </row>
    <row r="12" spans="1:4" ht="37.5" customHeight="1" thickBot="1" x14ac:dyDescent="0.3">
      <c r="A12" s="150" t="s">
        <v>447</v>
      </c>
      <c r="B12" s="151" t="s">
        <v>467</v>
      </c>
      <c r="C12" s="152">
        <v>10906.59</v>
      </c>
      <c r="D12" s="152">
        <v>11392.2</v>
      </c>
    </row>
    <row r="13" spans="1:4" ht="69" customHeight="1" thickBot="1" x14ac:dyDescent="0.3">
      <c r="A13" s="153" t="s">
        <v>468</v>
      </c>
      <c r="B13" s="154" t="s">
        <v>469</v>
      </c>
      <c r="C13" s="173">
        <v>4795.59</v>
      </c>
      <c r="D13" s="155">
        <v>4910.1000000000004</v>
      </c>
    </row>
    <row r="14" spans="1:4" ht="66" customHeight="1" thickBot="1" x14ac:dyDescent="0.3">
      <c r="A14" s="153" t="s">
        <v>470</v>
      </c>
      <c r="B14" s="154" t="s">
        <v>471</v>
      </c>
      <c r="C14" s="155"/>
      <c r="D14" s="155"/>
    </row>
    <row r="15" spans="1:4" ht="51.75" customHeight="1" thickBot="1" x14ac:dyDescent="0.3">
      <c r="A15" s="153" t="s">
        <v>472</v>
      </c>
      <c r="B15" s="154" t="s">
        <v>473</v>
      </c>
      <c r="C15" s="155">
        <v>2773</v>
      </c>
      <c r="D15" s="155">
        <v>2739.55</v>
      </c>
    </row>
    <row r="16" spans="1:4" ht="19.5" customHeight="1" thickBot="1" x14ac:dyDescent="0.3">
      <c r="A16" s="156" t="s">
        <v>474</v>
      </c>
      <c r="B16" s="154" t="s">
        <v>475</v>
      </c>
      <c r="C16" s="155">
        <v>5</v>
      </c>
      <c r="D16" s="155">
        <v>5</v>
      </c>
    </row>
    <row r="17" spans="1:4" ht="18.75" customHeight="1" thickBot="1" x14ac:dyDescent="0.3">
      <c r="A17" s="156"/>
      <c r="B17" s="154" t="s">
        <v>476</v>
      </c>
      <c r="C17" s="155">
        <v>5</v>
      </c>
      <c r="D17" s="155">
        <v>5</v>
      </c>
    </row>
    <row r="18" spans="1:4" ht="19.5" customHeight="1" thickBot="1" x14ac:dyDescent="0.3">
      <c r="A18" s="156"/>
      <c r="B18" s="154" t="s">
        <v>477</v>
      </c>
      <c r="C18" s="157"/>
      <c r="D18" s="157"/>
    </row>
    <row r="19" spans="1:4" ht="21" customHeight="1" thickBot="1" x14ac:dyDescent="0.3">
      <c r="A19" s="156" t="s">
        <v>478</v>
      </c>
      <c r="B19" s="154" t="s">
        <v>479</v>
      </c>
      <c r="C19" s="155"/>
      <c r="D19" s="155"/>
    </row>
    <row r="20" spans="1:4" ht="17.25" customHeight="1" thickBot="1" x14ac:dyDescent="0.3">
      <c r="A20" s="156"/>
      <c r="B20" s="154" t="s">
        <v>476</v>
      </c>
      <c r="C20" s="155"/>
      <c r="D20" s="155"/>
    </row>
    <row r="21" spans="1:4" ht="18" customHeight="1" thickBot="1" x14ac:dyDescent="0.3">
      <c r="A21" s="156"/>
      <c r="B21" s="154" t="s">
        <v>480</v>
      </c>
      <c r="C21" s="155"/>
      <c r="D21" s="155"/>
    </row>
    <row r="22" spans="1:4" ht="18.75" customHeight="1" thickBot="1" x14ac:dyDescent="0.3">
      <c r="A22" s="156"/>
      <c r="B22" s="154" t="s">
        <v>481</v>
      </c>
      <c r="C22" s="158"/>
      <c r="D22" s="158"/>
    </row>
    <row r="23" spans="1:4" ht="52.5" customHeight="1" thickBot="1" x14ac:dyDescent="0.3">
      <c r="A23" s="153" t="s">
        <v>482</v>
      </c>
      <c r="B23" s="154" t="s">
        <v>483</v>
      </c>
      <c r="C23" s="155">
        <v>6111</v>
      </c>
      <c r="D23" s="155">
        <v>6190.3</v>
      </c>
    </row>
    <row r="24" spans="1:4" ht="51" customHeight="1" thickBot="1" x14ac:dyDescent="0.3">
      <c r="A24" s="153" t="s">
        <v>484</v>
      </c>
      <c r="B24" s="154" t="s">
        <v>485</v>
      </c>
      <c r="C24" s="159"/>
      <c r="D24" s="159">
        <v>291.8</v>
      </c>
    </row>
    <row r="25" spans="1:4" ht="19.5" customHeight="1" thickBot="1" x14ac:dyDescent="0.3">
      <c r="A25" s="153"/>
      <c r="B25" s="154" t="s">
        <v>486</v>
      </c>
      <c r="C25" s="157"/>
      <c r="D25" s="157"/>
    </row>
    <row r="26" spans="1:4" ht="19.5" customHeight="1" thickBot="1" x14ac:dyDescent="0.3">
      <c r="A26" s="153"/>
      <c r="B26" s="154" t="s">
        <v>487</v>
      </c>
      <c r="C26" s="157"/>
      <c r="D26" s="155"/>
    </row>
    <row r="27" spans="1:4" ht="21.75" customHeight="1" thickBot="1" x14ac:dyDescent="0.3">
      <c r="A27" s="153"/>
      <c r="B27" s="154" t="s">
        <v>488</v>
      </c>
      <c r="C27" s="155"/>
      <c r="D27" s="155"/>
    </row>
    <row r="28" spans="1:4" ht="16.5" customHeight="1" thickBot="1" x14ac:dyDescent="0.3">
      <c r="A28" s="153" t="s">
        <v>449</v>
      </c>
      <c r="B28" s="154" t="s">
        <v>489</v>
      </c>
      <c r="C28" s="155"/>
      <c r="D28" s="155"/>
    </row>
    <row r="29" spans="1:4" ht="65.25" customHeight="1" thickBot="1" x14ac:dyDescent="0.3">
      <c r="A29" s="153" t="s">
        <v>490</v>
      </c>
      <c r="B29" s="154" t="s">
        <v>491</v>
      </c>
      <c r="C29" s="155">
        <v>5</v>
      </c>
      <c r="D29" s="155">
        <v>5</v>
      </c>
    </row>
    <row r="30" spans="1:4" ht="50.25" customHeight="1" thickBot="1" x14ac:dyDescent="0.3">
      <c r="A30" s="153" t="s">
        <v>492</v>
      </c>
      <c r="B30" s="154" t="s">
        <v>493</v>
      </c>
      <c r="C30" s="155">
        <v>10.5</v>
      </c>
      <c r="D30" s="155">
        <v>10.5</v>
      </c>
    </row>
    <row r="31" spans="1:4" ht="47.25" customHeight="1" thickBot="1" x14ac:dyDescent="0.3">
      <c r="A31" s="153" t="s">
        <v>494</v>
      </c>
      <c r="B31" s="154" t="s">
        <v>495</v>
      </c>
      <c r="C31" s="155">
        <v>5</v>
      </c>
      <c r="D31" s="155">
        <v>5</v>
      </c>
    </row>
    <row r="32" spans="1:4" ht="25.5" customHeight="1" thickBot="1" x14ac:dyDescent="0.3">
      <c r="A32" s="156" t="s">
        <v>496</v>
      </c>
      <c r="B32" s="154" t="s">
        <v>475</v>
      </c>
      <c r="C32" s="155">
        <v>5</v>
      </c>
      <c r="D32" s="155">
        <v>5</v>
      </c>
    </row>
    <row r="33" spans="1:4" ht="20.25" customHeight="1" thickBot="1" x14ac:dyDescent="0.3">
      <c r="A33" s="156"/>
      <c r="B33" s="154" t="s">
        <v>476</v>
      </c>
      <c r="C33" s="155">
        <v>5</v>
      </c>
      <c r="D33" s="155">
        <v>5</v>
      </c>
    </row>
    <row r="34" spans="1:4" ht="15.75" customHeight="1" thickBot="1" x14ac:dyDescent="0.3">
      <c r="A34" s="156"/>
      <c r="B34" s="154" t="s">
        <v>477</v>
      </c>
      <c r="C34" s="157"/>
      <c r="D34" s="157"/>
    </row>
    <row r="35" spans="1:4" ht="19.5" customHeight="1" thickBot="1" x14ac:dyDescent="0.3">
      <c r="A35" s="156" t="s">
        <v>497</v>
      </c>
      <c r="B35" s="154" t="s">
        <v>479</v>
      </c>
      <c r="C35" s="155"/>
      <c r="D35" s="155"/>
    </row>
    <row r="36" spans="1:4" ht="18" customHeight="1" thickBot="1" x14ac:dyDescent="0.3">
      <c r="A36" s="156"/>
      <c r="B36" s="154" t="s">
        <v>476</v>
      </c>
      <c r="C36" s="155"/>
      <c r="D36" s="155"/>
    </row>
    <row r="37" spans="1:4" ht="16.5" customHeight="1" thickBot="1" x14ac:dyDescent="0.3">
      <c r="A37" s="156"/>
      <c r="B37" s="154" t="s">
        <v>480</v>
      </c>
      <c r="C37" s="155"/>
      <c r="D37" s="155"/>
    </row>
    <row r="38" spans="1:4" ht="17.25" customHeight="1" thickBot="1" x14ac:dyDescent="0.3">
      <c r="A38" s="156"/>
      <c r="B38" s="154" t="s">
        <v>481</v>
      </c>
      <c r="C38" s="157"/>
      <c r="D38" s="157"/>
    </row>
    <row r="39" spans="1:4" ht="54" customHeight="1" thickBot="1" x14ac:dyDescent="0.3">
      <c r="A39" s="153" t="s">
        <v>498</v>
      </c>
      <c r="B39" s="154" t="s">
        <v>483</v>
      </c>
      <c r="C39" s="155"/>
      <c r="D39" s="155"/>
    </row>
    <row r="40" spans="1:4" ht="69.75" customHeight="1" thickBot="1" x14ac:dyDescent="0.3">
      <c r="A40" s="153" t="s">
        <v>499</v>
      </c>
      <c r="B40" s="154" t="s">
        <v>500</v>
      </c>
      <c r="C40" s="155"/>
      <c r="D40" s="155"/>
    </row>
    <row r="41" spans="1:4" ht="19.5" customHeight="1" thickBot="1" x14ac:dyDescent="0.3">
      <c r="A41" s="153"/>
      <c r="B41" s="154" t="s">
        <v>486</v>
      </c>
      <c r="C41" s="157"/>
      <c r="D41" s="157"/>
    </row>
    <row r="42" spans="1:4" ht="18.75" customHeight="1" thickBot="1" x14ac:dyDescent="0.3">
      <c r="A42" s="153"/>
      <c r="B42" s="154" t="s">
        <v>487</v>
      </c>
      <c r="C42" s="157"/>
      <c r="D42" s="155"/>
    </row>
    <row r="43" spans="1:4" ht="19.5" customHeight="1" thickBot="1" x14ac:dyDescent="0.3">
      <c r="A43" s="153"/>
      <c r="B43" s="154" t="s">
        <v>488</v>
      </c>
      <c r="C43" s="157"/>
      <c r="D43" s="155"/>
    </row>
    <row r="44" spans="1:4" ht="54" customHeight="1" thickBot="1" x14ac:dyDescent="0.3">
      <c r="A44" s="153" t="s">
        <v>501</v>
      </c>
      <c r="B44" s="154" t="s">
        <v>502</v>
      </c>
      <c r="C44" s="155">
        <v>826.3</v>
      </c>
      <c r="D44" s="155">
        <v>826.3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H15" sqref="H15"/>
    </sheetView>
  </sheetViews>
  <sheetFormatPr defaultRowHeight="15" x14ac:dyDescent="0.25"/>
  <cols>
    <col min="5" max="5" width="12.5703125" customWidth="1"/>
  </cols>
  <sheetData>
    <row r="1" spans="1:11" x14ac:dyDescent="0.25">
      <c r="I1" s="132" t="s">
        <v>510</v>
      </c>
    </row>
    <row r="2" spans="1:11" x14ac:dyDescent="0.25">
      <c r="I2" s="132" t="s">
        <v>451</v>
      </c>
    </row>
    <row r="3" spans="1:11" x14ac:dyDescent="0.25">
      <c r="I3" s="132" t="s">
        <v>313</v>
      </c>
    </row>
    <row r="4" spans="1:11" x14ac:dyDescent="0.25">
      <c r="I4" s="133" t="s">
        <v>564</v>
      </c>
    </row>
    <row r="6" spans="1:11" x14ac:dyDescent="0.25">
      <c r="A6" s="591" t="s">
        <v>452</v>
      </c>
      <c r="B6" s="591"/>
      <c r="C6" s="591"/>
      <c r="D6" s="591"/>
      <c r="E6" s="591"/>
      <c r="F6" s="591"/>
      <c r="G6" s="591"/>
      <c r="H6" s="591"/>
      <c r="I6" s="591"/>
      <c r="J6" s="591"/>
    </row>
    <row r="7" spans="1:11" x14ac:dyDescent="0.25">
      <c r="A7" s="591" t="s">
        <v>463</v>
      </c>
      <c r="B7" s="591"/>
      <c r="C7" s="591"/>
      <c r="D7" s="591"/>
      <c r="E7" s="591"/>
      <c r="F7" s="591"/>
      <c r="G7" s="591"/>
      <c r="H7" s="591"/>
      <c r="I7" s="591"/>
      <c r="J7" s="591"/>
    </row>
    <row r="8" spans="1:11" x14ac:dyDescent="0.25">
      <c r="A8" s="591" t="s">
        <v>453</v>
      </c>
      <c r="B8" s="591"/>
      <c r="C8" s="591"/>
      <c r="D8" s="591"/>
      <c r="E8" s="591"/>
      <c r="F8" s="591"/>
      <c r="G8" s="591"/>
      <c r="H8" s="591"/>
      <c r="I8" s="591"/>
      <c r="J8" s="591"/>
    </row>
    <row r="9" spans="1:11" x14ac:dyDescent="0.25">
      <c r="A9" s="134"/>
      <c r="B9" s="134"/>
      <c r="C9" s="134"/>
      <c r="D9" s="134"/>
      <c r="E9" s="134"/>
      <c r="F9" s="134"/>
      <c r="G9" s="134"/>
      <c r="H9" s="134"/>
    </row>
    <row r="10" spans="1:11" x14ac:dyDescent="0.25">
      <c r="A10" s="134"/>
      <c r="B10" s="134"/>
      <c r="C10" s="134"/>
      <c r="D10" s="134"/>
      <c r="E10" s="134"/>
      <c r="F10" s="134"/>
      <c r="G10" s="134"/>
      <c r="H10" s="134"/>
    </row>
    <row r="11" spans="1:11" x14ac:dyDescent="0.25">
      <c r="A11" s="134"/>
      <c r="B11" s="134"/>
      <c r="C11" s="134"/>
      <c r="D11" s="134"/>
      <c r="E11" s="134"/>
      <c r="F11" s="134"/>
      <c r="G11" s="134"/>
      <c r="H11" s="134"/>
      <c r="J11" s="145" t="s">
        <v>446</v>
      </c>
      <c r="K11" s="145"/>
    </row>
    <row r="12" spans="1:11" ht="23.25" customHeight="1" x14ac:dyDescent="0.25">
      <c r="A12" s="592" t="s">
        <v>85</v>
      </c>
      <c r="B12" s="592" t="s">
        <v>454</v>
      </c>
      <c r="C12" s="588" t="s">
        <v>455</v>
      </c>
      <c r="D12" s="590"/>
      <c r="E12" s="590"/>
      <c r="F12" s="590"/>
      <c r="G12" s="589"/>
      <c r="H12" s="588" t="s">
        <v>456</v>
      </c>
      <c r="I12" s="590"/>
      <c r="J12" s="589"/>
      <c r="K12" s="135"/>
    </row>
    <row r="13" spans="1:11" ht="25.5" x14ac:dyDescent="0.25">
      <c r="A13" s="593"/>
      <c r="B13" s="593"/>
      <c r="C13" s="136" t="s">
        <v>457</v>
      </c>
      <c r="D13" s="136" t="s">
        <v>458</v>
      </c>
      <c r="E13" s="136" t="s">
        <v>459</v>
      </c>
      <c r="F13" s="136" t="s">
        <v>460</v>
      </c>
      <c r="G13" s="136" t="s">
        <v>66</v>
      </c>
      <c r="H13" s="136" t="s">
        <v>377</v>
      </c>
      <c r="I13" s="136" t="s">
        <v>379</v>
      </c>
      <c r="J13" s="136" t="s">
        <v>565</v>
      </c>
      <c r="K13" s="135"/>
    </row>
    <row r="14" spans="1:11" x14ac:dyDescent="0.25">
      <c r="A14" s="588" t="s">
        <v>461</v>
      </c>
      <c r="B14" s="589"/>
      <c r="C14" s="588"/>
      <c r="D14" s="590"/>
      <c r="E14" s="590"/>
      <c r="F14" s="589"/>
      <c r="G14" s="137"/>
      <c r="H14" s="138">
        <f>H15</f>
        <v>447</v>
      </c>
      <c r="I14" s="138">
        <f t="shared" ref="I14:J14" si="0">I15</f>
        <v>447</v>
      </c>
      <c r="J14" s="138">
        <f t="shared" si="0"/>
        <v>447</v>
      </c>
      <c r="K14" s="135"/>
    </row>
    <row r="15" spans="1:11" ht="90" x14ac:dyDescent="0.25">
      <c r="A15" s="139">
        <v>1</v>
      </c>
      <c r="B15" s="140" t="s">
        <v>462</v>
      </c>
      <c r="C15" s="141">
        <v>10</v>
      </c>
      <c r="D15" s="141">
        <v>1</v>
      </c>
      <c r="E15" s="142" t="s">
        <v>633</v>
      </c>
      <c r="F15" s="143">
        <v>310</v>
      </c>
      <c r="G15" s="143">
        <v>263</v>
      </c>
      <c r="H15" s="144">
        <v>447</v>
      </c>
      <c r="I15" s="144">
        <v>447</v>
      </c>
      <c r="J15" s="144">
        <v>447</v>
      </c>
      <c r="K15" s="78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48" sqref="A48"/>
    </sheetView>
  </sheetViews>
  <sheetFormatPr defaultRowHeight="15" x14ac:dyDescent="0.25"/>
  <cols>
    <col min="1" max="1" width="102.7109375" customWidth="1"/>
  </cols>
  <sheetData>
    <row r="1" spans="1:1" ht="60" x14ac:dyDescent="0.25">
      <c r="A1" s="161" t="s">
        <v>568</v>
      </c>
    </row>
    <row r="2" spans="1:1" x14ac:dyDescent="0.25">
      <c r="A2" s="162"/>
    </row>
    <row r="3" spans="1:1" x14ac:dyDescent="0.25">
      <c r="A3" s="163"/>
    </row>
    <row r="4" spans="1:1" x14ac:dyDescent="0.25">
      <c r="A4" s="163"/>
    </row>
    <row r="5" spans="1:1" x14ac:dyDescent="0.25">
      <c r="A5" s="163"/>
    </row>
    <row r="6" spans="1:1" ht="28.5" x14ac:dyDescent="0.25">
      <c r="A6" s="164" t="s">
        <v>511</v>
      </c>
    </row>
    <row r="7" spans="1:1" x14ac:dyDescent="0.25">
      <c r="A7" s="163"/>
    </row>
    <row r="8" spans="1:1" ht="30" x14ac:dyDescent="0.25">
      <c r="A8" s="165" t="s">
        <v>512</v>
      </c>
    </row>
    <row r="9" spans="1:1" ht="45" x14ac:dyDescent="0.25">
      <c r="A9" s="165" t="s">
        <v>513</v>
      </c>
    </row>
    <row r="10" spans="1:1" x14ac:dyDescent="0.25">
      <c r="A10" s="165" t="s">
        <v>514</v>
      </c>
    </row>
    <row r="11" spans="1:1" ht="45" x14ac:dyDescent="0.25">
      <c r="A11" s="165" t="s">
        <v>515</v>
      </c>
    </row>
    <row r="12" spans="1:1" ht="30" x14ac:dyDescent="0.25">
      <c r="A12" s="165" t="s">
        <v>516</v>
      </c>
    </row>
    <row r="13" spans="1:1" ht="30" x14ac:dyDescent="0.25">
      <c r="A13" s="165" t="s">
        <v>517</v>
      </c>
    </row>
    <row r="14" spans="1:1" ht="45" x14ac:dyDescent="0.25">
      <c r="A14" s="165" t="s">
        <v>518</v>
      </c>
    </row>
    <row r="15" spans="1:1" x14ac:dyDescent="0.25">
      <c r="A15" s="165" t="s">
        <v>519</v>
      </c>
    </row>
    <row r="16" spans="1:1" ht="30" x14ac:dyDescent="0.25">
      <c r="A16" s="165" t="s">
        <v>520</v>
      </c>
    </row>
    <row r="17" spans="1:1" x14ac:dyDescent="0.25">
      <c r="A17" s="165" t="s">
        <v>521</v>
      </c>
    </row>
    <row r="18" spans="1:1" ht="90" x14ac:dyDescent="0.25">
      <c r="A18" s="165" t="s">
        <v>522</v>
      </c>
    </row>
    <row r="19" spans="1:1" x14ac:dyDescent="0.25">
      <c r="A19" s="165" t="s">
        <v>523</v>
      </c>
    </row>
    <row r="20" spans="1:1" ht="30" x14ac:dyDescent="0.25">
      <c r="A20" s="165" t="s">
        <v>524</v>
      </c>
    </row>
    <row r="21" spans="1:1" ht="30" x14ac:dyDescent="0.25">
      <c r="A21" s="165" t="s">
        <v>525</v>
      </c>
    </row>
    <row r="22" spans="1:1" ht="30" x14ac:dyDescent="0.25">
      <c r="A22" s="165" t="s">
        <v>526</v>
      </c>
    </row>
    <row r="23" spans="1:1" x14ac:dyDescent="0.25">
      <c r="A23" s="165" t="s">
        <v>527</v>
      </c>
    </row>
    <row r="24" spans="1:1" x14ac:dyDescent="0.25">
      <c r="A24" s="166" t="s">
        <v>528</v>
      </c>
    </row>
    <row r="25" spans="1:1" ht="30" x14ac:dyDescent="0.25">
      <c r="A25" s="166" t="s">
        <v>529</v>
      </c>
    </row>
    <row r="26" spans="1:1" ht="30" x14ac:dyDescent="0.25">
      <c r="A26" s="166" t="s">
        <v>530</v>
      </c>
    </row>
    <row r="27" spans="1:1" ht="30" x14ac:dyDescent="0.25">
      <c r="A27" s="166" t="s">
        <v>531</v>
      </c>
    </row>
    <row r="28" spans="1:1" ht="30" x14ac:dyDescent="0.25">
      <c r="A28" s="166" t="s">
        <v>532</v>
      </c>
    </row>
    <row r="29" spans="1:1" x14ac:dyDescent="0.25">
      <c r="A29" s="167" t="s">
        <v>533</v>
      </c>
    </row>
    <row r="30" spans="1:1" ht="30" x14ac:dyDescent="0.25">
      <c r="A30" s="166" t="s">
        <v>534</v>
      </c>
    </row>
    <row r="31" spans="1:1" ht="45" x14ac:dyDescent="0.25">
      <c r="A31" s="165" t="s">
        <v>535</v>
      </c>
    </row>
    <row r="32" spans="1:1" ht="60" x14ac:dyDescent="0.25">
      <c r="A32" s="168" t="s">
        <v>536</v>
      </c>
    </row>
    <row r="33" spans="1:1" ht="63" x14ac:dyDescent="0.25">
      <c r="A33" s="165" t="s">
        <v>537</v>
      </c>
    </row>
    <row r="34" spans="1:1" ht="110.25" x14ac:dyDescent="0.25">
      <c r="A34" s="169" t="s">
        <v>538</v>
      </c>
    </row>
    <row r="35" spans="1:1" ht="15.75" x14ac:dyDescent="0.25">
      <c r="A35" s="169" t="s">
        <v>539</v>
      </c>
    </row>
    <row r="36" spans="1:1" ht="15.75" x14ac:dyDescent="0.25">
      <c r="A36" s="170" t="s">
        <v>540</v>
      </c>
    </row>
    <row r="37" spans="1:1" ht="15.75" x14ac:dyDescent="0.25">
      <c r="A37" s="169" t="s">
        <v>541</v>
      </c>
    </row>
    <row r="38" spans="1:1" ht="31.5" x14ac:dyDescent="0.25">
      <c r="A38" s="169" t="s">
        <v>542</v>
      </c>
    </row>
    <row r="39" spans="1:1" ht="15.75" x14ac:dyDescent="0.25">
      <c r="A39" s="169" t="s">
        <v>543</v>
      </c>
    </row>
    <row r="40" spans="1:1" ht="15.75" x14ac:dyDescent="0.25">
      <c r="A40" s="171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G14" sqref="G14"/>
    </sheetView>
  </sheetViews>
  <sheetFormatPr defaultRowHeight="12.75" x14ac:dyDescent="0.2"/>
  <cols>
    <col min="1" max="1" width="5.140625" style="1" customWidth="1"/>
    <col min="2" max="2" width="11.28515625" style="1" customWidth="1"/>
    <col min="3" max="3" width="9.140625" style="1" customWidth="1"/>
    <col min="4" max="4" width="9.140625" style="1"/>
    <col min="5" max="7" width="13.140625" style="1" customWidth="1"/>
    <col min="8" max="10" width="12.28515625" style="1" customWidth="1"/>
    <col min="11" max="11" width="31.42578125" style="1" customWidth="1"/>
    <col min="12" max="257" width="9.140625" style="1"/>
    <col min="258" max="258" width="11.28515625" style="1" customWidth="1"/>
    <col min="259" max="259" width="9.140625" style="1" customWidth="1"/>
    <col min="260" max="260" width="9.140625" style="1"/>
    <col min="261" max="263" width="13.140625" style="1" customWidth="1"/>
    <col min="264" max="266" width="12.28515625" style="1" customWidth="1"/>
    <col min="267" max="267" width="31.42578125" style="1" customWidth="1"/>
    <col min="268" max="513" width="9.140625" style="1"/>
    <col min="514" max="514" width="11.28515625" style="1" customWidth="1"/>
    <col min="515" max="515" width="9.140625" style="1" customWidth="1"/>
    <col min="516" max="516" width="9.140625" style="1"/>
    <col min="517" max="519" width="13.140625" style="1" customWidth="1"/>
    <col min="520" max="522" width="12.28515625" style="1" customWidth="1"/>
    <col min="523" max="523" width="31.42578125" style="1" customWidth="1"/>
    <col min="524" max="769" width="9.140625" style="1"/>
    <col min="770" max="770" width="11.28515625" style="1" customWidth="1"/>
    <col min="771" max="771" width="9.140625" style="1" customWidth="1"/>
    <col min="772" max="772" width="9.140625" style="1"/>
    <col min="773" max="775" width="13.140625" style="1" customWidth="1"/>
    <col min="776" max="778" width="12.28515625" style="1" customWidth="1"/>
    <col min="779" max="779" width="31.42578125" style="1" customWidth="1"/>
    <col min="780" max="1025" width="9.140625" style="1"/>
    <col min="1026" max="1026" width="11.28515625" style="1" customWidth="1"/>
    <col min="1027" max="1027" width="9.140625" style="1" customWidth="1"/>
    <col min="1028" max="1028" width="9.140625" style="1"/>
    <col min="1029" max="1031" width="13.140625" style="1" customWidth="1"/>
    <col min="1032" max="1034" width="12.28515625" style="1" customWidth="1"/>
    <col min="1035" max="1035" width="31.42578125" style="1" customWidth="1"/>
    <col min="1036" max="1281" width="9.140625" style="1"/>
    <col min="1282" max="1282" width="11.28515625" style="1" customWidth="1"/>
    <col min="1283" max="1283" width="9.140625" style="1" customWidth="1"/>
    <col min="1284" max="1284" width="9.140625" style="1"/>
    <col min="1285" max="1287" width="13.140625" style="1" customWidth="1"/>
    <col min="1288" max="1290" width="12.28515625" style="1" customWidth="1"/>
    <col min="1291" max="1291" width="31.42578125" style="1" customWidth="1"/>
    <col min="1292" max="1537" width="9.140625" style="1"/>
    <col min="1538" max="1538" width="11.28515625" style="1" customWidth="1"/>
    <col min="1539" max="1539" width="9.140625" style="1" customWidth="1"/>
    <col min="1540" max="1540" width="9.140625" style="1"/>
    <col min="1541" max="1543" width="13.140625" style="1" customWidth="1"/>
    <col min="1544" max="1546" width="12.28515625" style="1" customWidth="1"/>
    <col min="1547" max="1547" width="31.42578125" style="1" customWidth="1"/>
    <col min="1548" max="1793" width="9.140625" style="1"/>
    <col min="1794" max="1794" width="11.28515625" style="1" customWidth="1"/>
    <col min="1795" max="1795" width="9.140625" style="1" customWidth="1"/>
    <col min="1796" max="1796" width="9.140625" style="1"/>
    <col min="1797" max="1799" width="13.140625" style="1" customWidth="1"/>
    <col min="1800" max="1802" width="12.28515625" style="1" customWidth="1"/>
    <col min="1803" max="1803" width="31.42578125" style="1" customWidth="1"/>
    <col min="1804" max="2049" width="9.140625" style="1"/>
    <col min="2050" max="2050" width="11.28515625" style="1" customWidth="1"/>
    <col min="2051" max="2051" width="9.140625" style="1" customWidth="1"/>
    <col min="2052" max="2052" width="9.140625" style="1"/>
    <col min="2053" max="2055" width="13.140625" style="1" customWidth="1"/>
    <col min="2056" max="2058" width="12.28515625" style="1" customWidth="1"/>
    <col min="2059" max="2059" width="31.42578125" style="1" customWidth="1"/>
    <col min="2060" max="2305" width="9.140625" style="1"/>
    <col min="2306" max="2306" width="11.28515625" style="1" customWidth="1"/>
    <col min="2307" max="2307" width="9.140625" style="1" customWidth="1"/>
    <col min="2308" max="2308" width="9.140625" style="1"/>
    <col min="2309" max="2311" width="13.140625" style="1" customWidth="1"/>
    <col min="2312" max="2314" width="12.28515625" style="1" customWidth="1"/>
    <col min="2315" max="2315" width="31.42578125" style="1" customWidth="1"/>
    <col min="2316" max="2561" width="9.140625" style="1"/>
    <col min="2562" max="2562" width="11.28515625" style="1" customWidth="1"/>
    <col min="2563" max="2563" width="9.140625" style="1" customWidth="1"/>
    <col min="2564" max="2564" width="9.140625" style="1"/>
    <col min="2565" max="2567" width="13.140625" style="1" customWidth="1"/>
    <col min="2568" max="2570" width="12.28515625" style="1" customWidth="1"/>
    <col min="2571" max="2571" width="31.42578125" style="1" customWidth="1"/>
    <col min="2572" max="2817" width="9.140625" style="1"/>
    <col min="2818" max="2818" width="11.28515625" style="1" customWidth="1"/>
    <col min="2819" max="2819" width="9.140625" style="1" customWidth="1"/>
    <col min="2820" max="2820" width="9.140625" style="1"/>
    <col min="2821" max="2823" width="13.140625" style="1" customWidth="1"/>
    <col min="2824" max="2826" width="12.28515625" style="1" customWidth="1"/>
    <col min="2827" max="2827" width="31.42578125" style="1" customWidth="1"/>
    <col min="2828" max="3073" width="9.140625" style="1"/>
    <col min="3074" max="3074" width="11.28515625" style="1" customWidth="1"/>
    <col min="3075" max="3075" width="9.140625" style="1" customWidth="1"/>
    <col min="3076" max="3076" width="9.140625" style="1"/>
    <col min="3077" max="3079" width="13.140625" style="1" customWidth="1"/>
    <col min="3080" max="3082" width="12.28515625" style="1" customWidth="1"/>
    <col min="3083" max="3083" width="31.42578125" style="1" customWidth="1"/>
    <col min="3084" max="3329" width="9.140625" style="1"/>
    <col min="3330" max="3330" width="11.28515625" style="1" customWidth="1"/>
    <col min="3331" max="3331" width="9.140625" style="1" customWidth="1"/>
    <col min="3332" max="3332" width="9.140625" style="1"/>
    <col min="3333" max="3335" width="13.140625" style="1" customWidth="1"/>
    <col min="3336" max="3338" width="12.28515625" style="1" customWidth="1"/>
    <col min="3339" max="3339" width="31.42578125" style="1" customWidth="1"/>
    <col min="3340" max="3585" width="9.140625" style="1"/>
    <col min="3586" max="3586" width="11.28515625" style="1" customWidth="1"/>
    <col min="3587" max="3587" width="9.140625" style="1" customWidth="1"/>
    <col min="3588" max="3588" width="9.140625" style="1"/>
    <col min="3589" max="3591" width="13.140625" style="1" customWidth="1"/>
    <col min="3592" max="3594" width="12.28515625" style="1" customWidth="1"/>
    <col min="3595" max="3595" width="31.42578125" style="1" customWidth="1"/>
    <col min="3596" max="3841" width="9.140625" style="1"/>
    <col min="3842" max="3842" width="11.28515625" style="1" customWidth="1"/>
    <col min="3843" max="3843" width="9.140625" style="1" customWidth="1"/>
    <col min="3844" max="3844" width="9.140625" style="1"/>
    <col min="3845" max="3847" width="13.140625" style="1" customWidth="1"/>
    <col min="3848" max="3850" width="12.28515625" style="1" customWidth="1"/>
    <col min="3851" max="3851" width="31.42578125" style="1" customWidth="1"/>
    <col min="3852" max="4097" width="9.140625" style="1"/>
    <col min="4098" max="4098" width="11.28515625" style="1" customWidth="1"/>
    <col min="4099" max="4099" width="9.140625" style="1" customWidth="1"/>
    <col min="4100" max="4100" width="9.140625" style="1"/>
    <col min="4101" max="4103" width="13.140625" style="1" customWidth="1"/>
    <col min="4104" max="4106" width="12.28515625" style="1" customWidth="1"/>
    <col min="4107" max="4107" width="31.42578125" style="1" customWidth="1"/>
    <col min="4108" max="4353" width="9.140625" style="1"/>
    <col min="4354" max="4354" width="11.28515625" style="1" customWidth="1"/>
    <col min="4355" max="4355" width="9.140625" style="1" customWidth="1"/>
    <col min="4356" max="4356" width="9.140625" style="1"/>
    <col min="4357" max="4359" width="13.140625" style="1" customWidth="1"/>
    <col min="4360" max="4362" width="12.28515625" style="1" customWidth="1"/>
    <col min="4363" max="4363" width="31.42578125" style="1" customWidth="1"/>
    <col min="4364" max="4609" width="9.140625" style="1"/>
    <col min="4610" max="4610" width="11.28515625" style="1" customWidth="1"/>
    <col min="4611" max="4611" width="9.140625" style="1" customWidth="1"/>
    <col min="4612" max="4612" width="9.140625" style="1"/>
    <col min="4613" max="4615" width="13.140625" style="1" customWidth="1"/>
    <col min="4616" max="4618" width="12.28515625" style="1" customWidth="1"/>
    <col min="4619" max="4619" width="31.42578125" style="1" customWidth="1"/>
    <col min="4620" max="4865" width="9.140625" style="1"/>
    <col min="4866" max="4866" width="11.28515625" style="1" customWidth="1"/>
    <col min="4867" max="4867" width="9.140625" style="1" customWidth="1"/>
    <col min="4868" max="4868" width="9.140625" style="1"/>
    <col min="4869" max="4871" width="13.140625" style="1" customWidth="1"/>
    <col min="4872" max="4874" width="12.28515625" style="1" customWidth="1"/>
    <col min="4875" max="4875" width="31.42578125" style="1" customWidth="1"/>
    <col min="4876" max="5121" width="9.140625" style="1"/>
    <col min="5122" max="5122" width="11.28515625" style="1" customWidth="1"/>
    <col min="5123" max="5123" width="9.140625" style="1" customWidth="1"/>
    <col min="5124" max="5124" width="9.140625" style="1"/>
    <col min="5125" max="5127" width="13.140625" style="1" customWidth="1"/>
    <col min="5128" max="5130" width="12.28515625" style="1" customWidth="1"/>
    <col min="5131" max="5131" width="31.42578125" style="1" customWidth="1"/>
    <col min="5132" max="5377" width="9.140625" style="1"/>
    <col min="5378" max="5378" width="11.28515625" style="1" customWidth="1"/>
    <col min="5379" max="5379" width="9.140625" style="1" customWidth="1"/>
    <col min="5380" max="5380" width="9.140625" style="1"/>
    <col min="5381" max="5383" width="13.140625" style="1" customWidth="1"/>
    <col min="5384" max="5386" width="12.28515625" style="1" customWidth="1"/>
    <col min="5387" max="5387" width="31.42578125" style="1" customWidth="1"/>
    <col min="5388" max="5633" width="9.140625" style="1"/>
    <col min="5634" max="5634" width="11.28515625" style="1" customWidth="1"/>
    <col min="5635" max="5635" width="9.140625" style="1" customWidth="1"/>
    <col min="5636" max="5636" width="9.140625" style="1"/>
    <col min="5637" max="5639" width="13.140625" style="1" customWidth="1"/>
    <col min="5640" max="5642" width="12.28515625" style="1" customWidth="1"/>
    <col min="5643" max="5643" width="31.42578125" style="1" customWidth="1"/>
    <col min="5644" max="5889" width="9.140625" style="1"/>
    <col min="5890" max="5890" width="11.28515625" style="1" customWidth="1"/>
    <col min="5891" max="5891" width="9.140625" style="1" customWidth="1"/>
    <col min="5892" max="5892" width="9.140625" style="1"/>
    <col min="5893" max="5895" width="13.140625" style="1" customWidth="1"/>
    <col min="5896" max="5898" width="12.28515625" style="1" customWidth="1"/>
    <col min="5899" max="5899" width="31.42578125" style="1" customWidth="1"/>
    <col min="5900" max="6145" width="9.140625" style="1"/>
    <col min="6146" max="6146" width="11.28515625" style="1" customWidth="1"/>
    <col min="6147" max="6147" width="9.140625" style="1" customWidth="1"/>
    <col min="6148" max="6148" width="9.140625" style="1"/>
    <col min="6149" max="6151" width="13.140625" style="1" customWidth="1"/>
    <col min="6152" max="6154" width="12.28515625" style="1" customWidth="1"/>
    <col min="6155" max="6155" width="31.42578125" style="1" customWidth="1"/>
    <col min="6156" max="6401" width="9.140625" style="1"/>
    <col min="6402" max="6402" width="11.28515625" style="1" customWidth="1"/>
    <col min="6403" max="6403" width="9.140625" style="1" customWidth="1"/>
    <col min="6404" max="6404" width="9.140625" style="1"/>
    <col min="6405" max="6407" width="13.140625" style="1" customWidth="1"/>
    <col min="6408" max="6410" width="12.28515625" style="1" customWidth="1"/>
    <col min="6411" max="6411" width="31.42578125" style="1" customWidth="1"/>
    <col min="6412" max="6657" width="9.140625" style="1"/>
    <col min="6658" max="6658" width="11.28515625" style="1" customWidth="1"/>
    <col min="6659" max="6659" width="9.140625" style="1" customWidth="1"/>
    <col min="6660" max="6660" width="9.140625" style="1"/>
    <col min="6661" max="6663" width="13.140625" style="1" customWidth="1"/>
    <col min="6664" max="6666" width="12.28515625" style="1" customWidth="1"/>
    <col min="6667" max="6667" width="31.42578125" style="1" customWidth="1"/>
    <col min="6668" max="6913" width="9.140625" style="1"/>
    <col min="6914" max="6914" width="11.28515625" style="1" customWidth="1"/>
    <col min="6915" max="6915" width="9.140625" style="1" customWidth="1"/>
    <col min="6916" max="6916" width="9.140625" style="1"/>
    <col min="6917" max="6919" width="13.140625" style="1" customWidth="1"/>
    <col min="6920" max="6922" width="12.28515625" style="1" customWidth="1"/>
    <col min="6923" max="6923" width="31.42578125" style="1" customWidth="1"/>
    <col min="6924" max="7169" width="9.140625" style="1"/>
    <col min="7170" max="7170" width="11.28515625" style="1" customWidth="1"/>
    <col min="7171" max="7171" width="9.140625" style="1" customWidth="1"/>
    <col min="7172" max="7172" width="9.140625" style="1"/>
    <col min="7173" max="7175" width="13.140625" style="1" customWidth="1"/>
    <col min="7176" max="7178" width="12.28515625" style="1" customWidth="1"/>
    <col min="7179" max="7179" width="31.42578125" style="1" customWidth="1"/>
    <col min="7180" max="7425" width="9.140625" style="1"/>
    <col min="7426" max="7426" width="11.28515625" style="1" customWidth="1"/>
    <col min="7427" max="7427" width="9.140625" style="1" customWidth="1"/>
    <col min="7428" max="7428" width="9.140625" style="1"/>
    <col min="7429" max="7431" width="13.140625" style="1" customWidth="1"/>
    <col min="7432" max="7434" width="12.28515625" style="1" customWidth="1"/>
    <col min="7435" max="7435" width="31.42578125" style="1" customWidth="1"/>
    <col min="7436" max="7681" width="9.140625" style="1"/>
    <col min="7682" max="7682" width="11.28515625" style="1" customWidth="1"/>
    <col min="7683" max="7683" width="9.140625" style="1" customWidth="1"/>
    <col min="7684" max="7684" width="9.140625" style="1"/>
    <col min="7685" max="7687" width="13.140625" style="1" customWidth="1"/>
    <col min="7688" max="7690" width="12.28515625" style="1" customWidth="1"/>
    <col min="7691" max="7691" width="31.42578125" style="1" customWidth="1"/>
    <col min="7692" max="7937" width="9.140625" style="1"/>
    <col min="7938" max="7938" width="11.28515625" style="1" customWidth="1"/>
    <col min="7939" max="7939" width="9.140625" style="1" customWidth="1"/>
    <col min="7940" max="7940" width="9.140625" style="1"/>
    <col min="7941" max="7943" width="13.140625" style="1" customWidth="1"/>
    <col min="7944" max="7946" width="12.28515625" style="1" customWidth="1"/>
    <col min="7947" max="7947" width="31.42578125" style="1" customWidth="1"/>
    <col min="7948" max="8193" width="9.140625" style="1"/>
    <col min="8194" max="8194" width="11.28515625" style="1" customWidth="1"/>
    <col min="8195" max="8195" width="9.140625" style="1" customWidth="1"/>
    <col min="8196" max="8196" width="9.140625" style="1"/>
    <col min="8197" max="8199" width="13.140625" style="1" customWidth="1"/>
    <col min="8200" max="8202" width="12.28515625" style="1" customWidth="1"/>
    <col min="8203" max="8203" width="31.42578125" style="1" customWidth="1"/>
    <col min="8204" max="8449" width="9.140625" style="1"/>
    <col min="8450" max="8450" width="11.28515625" style="1" customWidth="1"/>
    <col min="8451" max="8451" width="9.140625" style="1" customWidth="1"/>
    <col min="8452" max="8452" width="9.140625" style="1"/>
    <col min="8453" max="8455" width="13.140625" style="1" customWidth="1"/>
    <col min="8456" max="8458" width="12.28515625" style="1" customWidth="1"/>
    <col min="8459" max="8459" width="31.42578125" style="1" customWidth="1"/>
    <col min="8460" max="8705" width="9.140625" style="1"/>
    <col min="8706" max="8706" width="11.28515625" style="1" customWidth="1"/>
    <col min="8707" max="8707" width="9.140625" style="1" customWidth="1"/>
    <col min="8708" max="8708" width="9.140625" style="1"/>
    <col min="8709" max="8711" width="13.140625" style="1" customWidth="1"/>
    <col min="8712" max="8714" width="12.28515625" style="1" customWidth="1"/>
    <col min="8715" max="8715" width="31.42578125" style="1" customWidth="1"/>
    <col min="8716" max="8961" width="9.140625" style="1"/>
    <col min="8962" max="8962" width="11.28515625" style="1" customWidth="1"/>
    <col min="8963" max="8963" width="9.140625" style="1" customWidth="1"/>
    <col min="8964" max="8964" width="9.140625" style="1"/>
    <col min="8965" max="8967" width="13.140625" style="1" customWidth="1"/>
    <col min="8968" max="8970" width="12.28515625" style="1" customWidth="1"/>
    <col min="8971" max="8971" width="31.42578125" style="1" customWidth="1"/>
    <col min="8972" max="9217" width="9.140625" style="1"/>
    <col min="9218" max="9218" width="11.28515625" style="1" customWidth="1"/>
    <col min="9219" max="9219" width="9.140625" style="1" customWidth="1"/>
    <col min="9220" max="9220" width="9.140625" style="1"/>
    <col min="9221" max="9223" width="13.140625" style="1" customWidth="1"/>
    <col min="9224" max="9226" width="12.28515625" style="1" customWidth="1"/>
    <col min="9227" max="9227" width="31.42578125" style="1" customWidth="1"/>
    <col min="9228" max="9473" width="9.140625" style="1"/>
    <col min="9474" max="9474" width="11.28515625" style="1" customWidth="1"/>
    <col min="9475" max="9475" width="9.140625" style="1" customWidth="1"/>
    <col min="9476" max="9476" width="9.140625" style="1"/>
    <col min="9477" max="9479" width="13.140625" style="1" customWidth="1"/>
    <col min="9480" max="9482" width="12.28515625" style="1" customWidth="1"/>
    <col min="9483" max="9483" width="31.42578125" style="1" customWidth="1"/>
    <col min="9484" max="9729" width="9.140625" style="1"/>
    <col min="9730" max="9730" width="11.28515625" style="1" customWidth="1"/>
    <col min="9731" max="9731" width="9.140625" style="1" customWidth="1"/>
    <col min="9732" max="9732" width="9.140625" style="1"/>
    <col min="9733" max="9735" width="13.140625" style="1" customWidth="1"/>
    <col min="9736" max="9738" width="12.28515625" style="1" customWidth="1"/>
    <col min="9739" max="9739" width="31.42578125" style="1" customWidth="1"/>
    <col min="9740" max="9985" width="9.140625" style="1"/>
    <col min="9986" max="9986" width="11.28515625" style="1" customWidth="1"/>
    <col min="9987" max="9987" width="9.140625" style="1" customWidth="1"/>
    <col min="9988" max="9988" width="9.140625" style="1"/>
    <col min="9989" max="9991" width="13.140625" style="1" customWidth="1"/>
    <col min="9992" max="9994" width="12.28515625" style="1" customWidth="1"/>
    <col min="9995" max="9995" width="31.42578125" style="1" customWidth="1"/>
    <col min="9996" max="10241" width="9.140625" style="1"/>
    <col min="10242" max="10242" width="11.28515625" style="1" customWidth="1"/>
    <col min="10243" max="10243" width="9.140625" style="1" customWidth="1"/>
    <col min="10244" max="10244" width="9.140625" style="1"/>
    <col min="10245" max="10247" width="13.140625" style="1" customWidth="1"/>
    <col min="10248" max="10250" width="12.28515625" style="1" customWidth="1"/>
    <col min="10251" max="10251" width="31.42578125" style="1" customWidth="1"/>
    <col min="10252" max="10497" width="9.140625" style="1"/>
    <col min="10498" max="10498" width="11.28515625" style="1" customWidth="1"/>
    <col min="10499" max="10499" width="9.140625" style="1" customWidth="1"/>
    <col min="10500" max="10500" width="9.140625" style="1"/>
    <col min="10501" max="10503" width="13.140625" style="1" customWidth="1"/>
    <col min="10504" max="10506" width="12.28515625" style="1" customWidth="1"/>
    <col min="10507" max="10507" width="31.42578125" style="1" customWidth="1"/>
    <col min="10508" max="10753" width="9.140625" style="1"/>
    <col min="10754" max="10754" width="11.28515625" style="1" customWidth="1"/>
    <col min="10755" max="10755" width="9.140625" style="1" customWidth="1"/>
    <col min="10756" max="10756" width="9.140625" style="1"/>
    <col min="10757" max="10759" width="13.140625" style="1" customWidth="1"/>
    <col min="10760" max="10762" width="12.28515625" style="1" customWidth="1"/>
    <col min="10763" max="10763" width="31.42578125" style="1" customWidth="1"/>
    <col min="10764" max="11009" width="9.140625" style="1"/>
    <col min="11010" max="11010" width="11.28515625" style="1" customWidth="1"/>
    <col min="11011" max="11011" width="9.140625" style="1" customWidth="1"/>
    <col min="11012" max="11012" width="9.140625" style="1"/>
    <col min="11013" max="11015" width="13.140625" style="1" customWidth="1"/>
    <col min="11016" max="11018" width="12.28515625" style="1" customWidth="1"/>
    <col min="11019" max="11019" width="31.42578125" style="1" customWidth="1"/>
    <col min="11020" max="11265" width="9.140625" style="1"/>
    <col min="11266" max="11266" width="11.28515625" style="1" customWidth="1"/>
    <col min="11267" max="11267" width="9.140625" style="1" customWidth="1"/>
    <col min="11268" max="11268" width="9.140625" style="1"/>
    <col min="11269" max="11271" width="13.140625" style="1" customWidth="1"/>
    <col min="11272" max="11274" width="12.28515625" style="1" customWidth="1"/>
    <col min="11275" max="11275" width="31.42578125" style="1" customWidth="1"/>
    <col min="11276" max="11521" width="9.140625" style="1"/>
    <col min="11522" max="11522" width="11.28515625" style="1" customWidth="1"/>
    <col min="11523" max="11523" width="9.140625" style="1" customWidth="1"/>
    <col min="11524" max="11524" width="9.140625" style="1"/>
    <col min="11525" max="11527" width="13.140625" style="1" customWidth="1"/>
    <col min="11528" max="11530" width="12.28515625" style="1" customWidth="1"/>
    <col min="11531" max="11531" width="31.42578125" style="1" customWidth="1"/>
    <col min="11532" max="11777" width="9.140625" style="1"/>
    <col min="11778" max="11778" width="11.28515625" style="1" customWidth="1"/>
    <col min="11779" max="11779" width="9.140625" style="1" customWidth="1"/>
    <col min="11780" max="11780" width="9.140625" style="1"/>
    <col min="11781" max="11783" width="13.140625" style="1" customWidth="1"/>
    <col min="11784" max="11786" width="12.28515625" style="1" customWidth="1"/>
    <col min="11787" max="11787" width="31.42578125" style="1" customWidth="1"/>
    <col min="11788" max="12033" width="9.140625" style="1"/>
    <col min="12034" max="12034" width="11.28515625" style="1" customWidth="1"/>
    <col min="12035" max="12035" width="9.140625" style="1" customWidth="1"/>
    <col min="12036" max="12036" width="9.140625" style="1"/>
    <col min="12037" max="12039" width="13.140625" style="1" customWidth="1"/>
    <col min="12040" max="12042" width="12.28515625" style="1" customWidth="1"/>
    <col min="12043" max="12043" width="31.42578125" style="1" customWidth="1"/>
    <col min="12044" max="12289" width="9.140625" style="1"/>
    <col min="12290" max="12290" width="11.28515625" style="1" customWidth="1"/>
    <col min="12291" max="12291" width="9.140625" style="1" customWidth="1"/>
    <col min="12292" max="12292" width="9.140625" style="1"/>
    <col min="12293" max="12295" width="13.140625" style="1" customWidth="1"/>
    <col min="12296" max="12298" width="12.28515625" style="1" customWidth="1"/>
    <col min="12299" max="12299" width="31.42578125" style="1" customWidth="1"/>
    <col min="12300" max="12545" width="9.140625" style="1"/>
    <col min="12546" max="12546" width="11.28515625" style="1" customWidth="1"/>
    <col min="12547" max="12547" width="9.140625" style="1" customWidth="1"/>
    <col min="12548" max="12548" width="9.140625" style="1"/>
    <col min="12549" max="12551" width="13.140625" style="1" customWidth="1"/>
    <col min="12552" max="12554" width="12.28515625" style="1" customWidth="1"/>
    <col min="12555" max="12555" width="31.42578125" style="1" customWidth="1"/>
    <col min="12556" max="12801" width="9.140625" style="1"/>
    <col min="12802" max="12802" width="11.28515625" style="1" customWidth="1"/>
    <col min="12803" max="12803" width="9.140625" style="1" customWidth="1"/>
    <col min="12804" max="12804" width="9.140625" style="1"/>
    <col min="12805" max="12807" width="13.140625" style="1" customWidth="1"/>
    <col min="12808" max="12810" width="12.28515625" style="1" customWidth="1"/>
    <col min="12811" max="12811" width="31.42578125" style="1" customWidth="1"/>
    <col min="12812" max="13057" width="9.140625" style="1"/>
    <col min="13058" max="13058" width="11.28515625" style="1" customWidth="1"/>
    <col min="13059" max="13059" width="9.140625" style="1" customWidth="1"/>
    <col min="13060" max="13060" width="9.140625" style="1"/>
    <col min="13061" max="13063" width="13.140625" style="1" customWidth="1"/>
    <col min="13064" max="13066" width="12.28515625" style="1" customWidth="1"/>
    <col min="13067" max="13067" width="31.42578125" style="1" customWidth="1"/>
    <col min="13068" max="13313" width="9.140625" style="1"/>
    <col min="13314" max="13314" width="11.28515625" style="1" customWidth="1"/>
    <col min="13315" max="13315" width="9.140625" style="1" customWidth="1"/>
    <col min="13316" max="13316" width="9.140625" style="1"/>
    <col min="13317" max="13319" width="13.140625" style="1" customWidth="1"/>
    <col min="13320" max="13322" width="12.28515625" style="1" customWidth="1"/>
    <col min="13323" max="13323" width="31.42578125" style="1" customWidth="1"/>
    <col min="13324" max="13569" width="9.140625" style="1"/>
    <col min="13570" max="13570" width="11.28515625" style="1" customWidth="1"/>
    <col min="13571" max="13571" width="9.140625" style="1" customWidth="1"/>
    <col min="13572" max="13572" width="9.140625" style="1"/>
    <col min="13573" max="13575" width="13.140625" style="1" customWidth="1"/>
    <col min="13576" max="13578" width="12.28515625" style="1" customWidth="1"/>
    <col min="13579" max="13579" width="31.42578125" style="1" customWidth="1"/>
    <col min="13580" max="13825" width="9.140625" style="1"/>
    <col min="13826" max="13826" width="11.28515625" style="1" customWidth="1"/>
    <col min="13827" max="13827" width="9.140625" style="1" customWidth="1"/>
    <col min="13828" max="13828" width="9.140625" style="1"/>
    <col min="13829" max="13831" width="13.140625" style="1" customWidth="1"/>
    <col min="13832" max="13834" width="12.28515625" style="1" customWidth="1"/>
    <col min="13835" max="13835" width="31.42578125" style="1" customWidth="1"/>
    <col min="13836" max="14081" width="9.140625" style="1"/>
    <col min="14082" max="14082" width="11.28515625" style="1" customWidth="1"/>
    <col min="14083" max="14083" width="9.140625" style="1" customWidth="1"/>
    <col min="14084" max="14084" width="9.140625" style="1"/>
    <col min="14085" max="14087" width="13.140625" style="1" customWidth="1"/>
    <col min="14088" max="14090" width="12.28515625" style="1" customWidth="1"/>
    <col min="14091" max="14091" width="31.42578125" style="1" customWidth="1"/>
    <col min="14092" max="14337" width="9.140625" style="1"/>
    <col min="14338" max="14338" width="11.28515625" style="1" customWidth="1"/>
    <col min="14339" max="14339" width="9.140625" style="1" customWidth="1"/>
    <col min="14340" max="14340" width="9.140625" style="1"/>
    <col min="14341" max="14343" width="13.140625" style="1" customWidth="1"/>
    <col min="14344" max="14346" width="12.28515625" style="1" customWidth="1"/>
    <col min="14347" max="14347" width="31.42578125" style="1" customWidth="1"/>
    <col min="14348" max="14593" width="9.140625" style="1"/>
    <col min="14594" max="14594" width="11.28515625" style="1" customWidth="1"/>
    <col min="14595" max="14595" width="9.140625" style="1" customWidth="1"/>
    <col min="14596" max="14596" width="9.140625" style="1"/>
    <col min="14597" max="14599" width="13.140625" style="1" customWidth="1"/>
    <col min="14600" max="14602" width="12.28515625" style="1" customWidth="1"/>
    <col min="14603" max="14603" width="31.42578125" style="1" customWidth="1"/>
    <col min="14604" max="14849" width="9.140625" style="1"/>
    <col min="14850" max="14850" width="11.28515625" style="1" customWidth="1"/>
    <col min="14851" max="14851" width="9.140625" style="1" customWidth="1"/>
    <col min="14852" max="14852" width="9.140625" style="1"/>
    <col min="14853" max="14855" width="13.140625" style="1" customWidth="1"/>
    <col min="14856" max="14858" width="12.28515625" style="1" customWidth="1"/>
    <col min="14859" max="14859" width="31.42578125" style="1" customWidth="1"/>
    <col min="14860" max="15105" width="9.140625" style="1"/>
    <col min="15106" max="15106" width="11.28515625" style="1" customWidth="1"/>
    <col min="15107" max="15107" width="9.140625" style="1" customWidth="1"/>
    <col min="15108" max="15108" width="9.140625" style="1"/>
    <col min="15109" max="15111" width="13.140625" style="1" customWidth="1"/>
    <col min="15112" max="15114" width="12.28515625" style="1" customWidth="1"/>
    <col min="15115" max="15115" width="31.42578125" style="1" customWidth="1"/>
    <col min="15116" max="15361" width="9.140625" style="1"/>
    <col min="15362" max="15362" width="11.28515625" style="1" customWidth="1"/>
    <col min="15363" max="15363" width="9.140625" style="1" customWidth="1"/>
    <col min="15364" max="15364" width="9.140625" style="1"/>
    <col min="15365" max="15367" width="13.140625" style="1" customWidth="1"/>
    <col min="15368" max="15370" width="12.28515625" style="1" customWidth="1"/>
    <col min="15371" max="15371" width="31.42578125" style="1" customWidth="1"/>
    <col min="15372" max="15617" width="9.140625" style="1"/>
    <col min="15618" max="15618" width="11.28515625" style="1" customWidth="1"/>
    <col min="15619" max="15619" width="9.140625" style="1" customWidth="1"/>
    <col min="15620" max="15620" width="9.140625" style="1"/>
    <col min="15621" max="15623" width="13.140625" style="1" customWidth="1"/>
    <col min="15624" max="15626" width="12.28515625" style="1" customWidth="1"/>
    <col min="15627" max="15627" width="31.42578125" style="1" customWidth="1"/>
    <col min="15628" max="15873" width="9.140625" style="1"/>
    <col min="15874" max="15874" width="11.28515625" style="1" customWidth="1"/>
    <col min="15875" max="15875" width="9.140625" style="1" customWidth="1"/>
    <col min="15876" max="15876" width="9.140625" style="1"/>
    <col min="15877" max="15879" width="13.140625" style="1" customWidth="1"/>
    <col min="15880" max="15882" width="12.28515625" style="1" customWidth="1"/>
    <col min="15883" max="15883" width="31.42578125" style="1" customWidth="1"/>
    <col min="15884" max="16129" width="9.140625" style="1"/>
    <col min="16130" max="16130" width="11.28515625" style="1" customWidth="1"/>
    <col min="16131" max="16131" width="9.140625" style="1" customWidth="1"/>
    <col min="16132" max="16132" width="9.140625" style="1"/>
    <col min="16133" max="16135" width="13.140625" style="1" customWidth="1"/>
    <col min="16136" max="16138" width="12.28515625" style="1" customWidth="1"/>
    <col min="16139" max="16139" width="31.42578125" style="1" customWidth="1"/>
    <col min="16140" max="16384" width="9.140625" style="1"/>
  </cols>
  <sheetData>
    <row r="1" spans="1:12" x14ac:dyDescent="0.2">
      <c r="K1" s="10" t="s">
        <v>544</v>
      </c>
      <c r="L1" s="10"/>
    </row>
    <row r="2" spans="1:12" x14ac:dyDescent="0.2">
      <c r="K2" s="10" t="s">
        <v>75</v>
      </c>
      <c r="L2" s="10"/>
    </row>
    <row r="3" spans="1:12" x14ac:dyDescent="0.2">
      <c r="K3" s="11" t="s">
        <v>313</v>
      </c>
      <c r="L3" s="11"/>
    </row>
    <row r="4" spans="1:12" x14ac:dyDescent="0.2">
      <c r="K4" s="10" t="s">
        <v>557</v>
      </c>
      <c r="L4" s="10"/>
    </row>
    <row r="5" spans="1:12" s="4" customFormat="1" ht="15.75" x14ac:dyDescent="0.25">
      <c r="A5" s="595" t="s">
        <v>84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2" s="4" customFormat="1" ht="42.75" customHeight="1" x14ac:dyDescent="0.2">
      <c r="A6" s="596" t="s">
        <v>558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2" ht="18.75" customHeight="1" x14ac:dyDescent="0.2">
      <c r="A7" s="597"/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12" ht="12.75" customHeight="1" x14ac:dyDescent="0.25">
      <c r="A8" s="595" t="s">
        <v>545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</row>
    <row r="9" spans="1:12" ht="6.75" customHeight="1" x14ac:dyDescent="0.25">
      <c r="E9" s="12"/>
    </row>
    <row r="10" spans="1:12" ht="15.75" x14ac:dyDescent="0.2">
      <c r="A10" s="594" t="s">
        <v>85</v>
      </c>
      <c r="B10" s="594" t="s">
        <v>86</v>
      </c>
      <c r="C10" s="594" t="s">
        <v>87</v>
      </c>
      <c r="D10" s="594" t="s">
        <v>88</v>
      </c>
      <c r="E10" s="594" t="s">
        <v>89</v>
      </c>
      <c r="F10" s="594"/>
      <c r="G10" s="594"/>
      <c r="H10" s="594" t="s">
        <v>90</v>
      </c>
      <c r="I10" s="594"/>
      <c r="J10" s="594"/>
      <c r="K10" s="594" t="s">
        <v>91</v>
      </c>
    </row>
    <row r="11" spans="1:12" ht="15.75" x14ac:dyDescent="0.2">
      <c r="A11" s="594"/>
      <c r="B11" s="594"/>
      <c r="C11" s="594"/>
      <c r="D11" s="594"/>
      <c r="E11" s="594" t="s">
        <v>92</v>
      </c>
      <c r="F11" s="594"/>
      <c r="G11" s="594"/>
      <c r="H11" s="594" t="s">
        <v>92</v>
      </c>
      <c r="I11" s="594"/>
      <c r="J11" s="594"/>
      <c r="K11" s="594"/>
    </row>
    <row r="12" spans="1:12" ht="15.75" x14ac:dyDescent="0.2">
      <c r="A12" s="594"/>
      <c r="B12" s="594"/>
      <c r="C12" s="594"/>
      <c r="D12" s="594"/>
      <c r="E12" s="13">
        <v>2023</v>
      </c>
      <c r="F12" s="13">
        <v>2024</v>
      </c>
      <c r="G12" s="13">
        <v>2025</v>
      </c>
      <c r="H12" s="13" t="s">
        <v>93</v>
      </c>
      <c r="I12" s="13" t="s">
        <v>93</v>
      </c>
      <c r="J12" s="13" t="s">
        <v>93</v>
      </c>
      <c r="K12" s="594"/>
    </row>
    <row r="13" spans="1:12" ht="117" customHeight="1" x14ac:dyDescent="0.2">
      <c r="A13" s="594"/>
      <c r="B13" s="594"/>
      <c r="C13" s="594"/>
      <c r="D13" s="594"/>
      <c r="E13" s="13" t="s">
        <v>94</v>
      </c>
      <c r="F13" s="13" t="s">
        <v>95</v>
      </c>
      <c r="G13" s="13" t="s">
        <v>94</v>
      </c>
      <c r="H13" s="14">
        <v>44927</v>
      </c>
      <c r="I13" s="14">
        <v>45292</v>
      </c>
      <c r="J13" s="14">
        <v>45658</v>
      </c>
      <c r="K13" s="594"/>
    </row>
    <row r="14" spans="1:12" ht="94.5" x14ac:dyDescent="0.2">
      <c r="A14" s="13"/>
      <c r="B14" s="6" t="s">
        <v>96</v>
      </c>
      <c r="C14" s="15" t="s">
        <v>96</v>
      </c>
      <c r="D14" s="13" t="s">
        <v>96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97</v>
      </c>
    </row>
    <row r="15" spans="1:12" ht="15.75" x14ac:dyDescent="0.2">
      <c r="A15" s="594" t="s">
        <v>98</v>
      </c>
      <c r="B15" s="594"/>
      <c r="C15" s="594"/>
      <c r="D15" s="59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6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11" workbookViewId="0">
      <selection activeCell="B15" sqref="B15:L103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7.140625" customWidth="1"/>
    <col min="7" max="7" width="5.42578125" customWidth="1"/>
    <col min="8" max="8" width="5.28515625" customWidth="1"/>
    <col min="9" max="9" width="7.7109375" customWidth="1"/>
    <col min="10" max="10" width="15.7109375" customWidth="1"/>
    <col min="11" max="11" width="15.42578125" customWidth="1"/>
    <col min="12" max="12" width="14.140625" customWidth="1"/>
    <col min="13" max="13" width="1.140625" customWidth="1"/>
    <col min="14" max="242" width="9.140625" customWidth="1"/>
  </cols>
  <sheetData>
    <row r="1" spans="1:13" ht="12.75" customHeight="1" x14ac:dyDescent="0.25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175"/>
      <c r="M1" s="175"/>
    </row>
    <row r="2" spans="1:13" ht="15.75" customHeight="1" x14ac:dyDescent="0.25">
      <c r="A2" s="260"/>
      <c r="B2" s="261"/>
      <c r="C2" s="261"/>
      <c r="D2" s="261"/>
      <c r="E2" s="261"/>
      <c r="F2" s="261"/>
      <c r="G2" s="261"/>
      <c r="H2" s="261"/>
      <c r="I2" s="175"/>
      <c r="J2" s="263" t="s">
        <v>505</v>
      </c>
      <c r="K2" s="262"/>
      <c r="L2" s="175"/>
      <c r="M2" s="175"/>
    </row>
    <row r="3" spans="1:13" ht="15.75" customHeight="1" x14ac:dyDescent="0.25">
      <c r="A3" s="260"/>
      <c r="B3" s="261"/>
      <c r="C3" s="261"/>
      <c r="D3" s="261"/>
      <c r="E3" s="261"/>
      <c r="F3" s="261"/>
      <c r="G3" s="261"/>
      <c r="H3" s="261"/>
      <c r="I3" s="175"/>
      <c r="J3" s="263" t="s">
        <v>75</v>
      </c>
      <c r="K3" s="262"/>
      <c r="L3" s="175"/>
      <c r="M3" s="175"/>
    </row>
    <row r="4" spans="1:13" ht="15.75" customHeight="1" x14ac:dyDescent="0.25">
      <c r="A4" s="260"/>
      <c r="B4" s="261"/>
      <c r="C4" s="261"/>
      <c r="D4" s="261"/>
      <c r="E4" s="261"/>
      <c r="F4" s="261"/>
      <c r="G4" s="261"/>
      <c r="H4" s="261"/>
      <c r="I4" s="175"/>
      <c r="J4" s="263" t="s">
        <v>74</v>
      </c>
      <c r="K4" s="262"/>
      <c r="L4" s="176"/>
      <c r="M4" s="175"/>
    </row>
    <row r="5" spans="1:13" ht="15.75" customHeight="1" x14ac:dyDescent="0.25">
      <c r="A5" s="260"/>
      <c r="B5" s="261"/>
      <c r="C5" s="175"/>
      <c r="D5" s="264"/>
      <c r="E5" s="265"/>
      <c r="F5" s="264"/>
      <c r="G5" s="264"/>
      <c r="H5" s="264"/>
      <c r="I5" s="175"/>
      <c r="J5" s="263" t="s">
        <v>570</v>
      </c>
      <c r="K5" s="264"/>
      <c r="L5" s="177"/>
      <c r="M5" s="175"/>
    </row>
    <row r="6" spans="1:13" ht="15.75" customHeight="1" x14ac:dyDescent="0.25">
      <c r="A6" s="260"/>
      <c r="B6" s="261"/>
      <c r="C6" s="261"/>
      <c r="D6" s="261"/>
      <c r="E6" s="261"/>
      <c r="F6" s="261"/>
      <c r="G6" s="261"/>
      <c r="H6" s="261"/>
      <c r="I6" s="175"/>
      <c r="J6" s="263" t="s">
        <v>571</v>
      </c>
      <c r="K6" s="262"/>
      <c r="L6" s="175"/>
      <c r="M6" s="175"/>
    </row>
    <row r="7" spans="1:13" ht="12.75" customHeight="1" x14ac:dyDescent="0.25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/>
      <c r="L7" s="176"/>
      <c r="M7" s="175"/>
    </row>
    <row r="8" spans="1:13" ht="12.75" customHeight="1" x14ac:dyDescent="0.25">
      <c r="A8" s="266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5"/>
    </row>
    <row r="9" spans="1:13" ht="15.75" customHeight="1" x14ac:dyDescent="0.25">
      <c r="A9" s="267" t="s">
        <v>625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5"/>
    </row>
    <row r="10" spans="1:13" ht="15.75" customHeight="1" x14ac:dyDescent="0.25">
      <c r="A10" s="267" t="s">
        <v>626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5"/>
    </row>
    <row r="11" spans="1:13" ht="15.75" customHeight="1" x14ac:dyDescent="0.25">
      <c r="A11" s="268" t="s">
        <v>627</v>
      </c>
      <c r="B11" s="269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5"/>
    </row>
    <row r="12" spans="1:13" ht="15.75" customHeight="1" x14ac:dyDescent="0.25">
      <c r="A12" s="268" t="s">
        <v>553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65"/>
      <c r="L12" s="177"/>
      <c r="M12" s="175"/>
    </row>
    <row r="13" spans="1:13" ht="15" customHeight="1" x14ac:dyDescent="0.25">
      <c r="A13" s="271"/>
      <c r="B13" s="270"/>
      <c r="C13" s="270"/>
      <c r="D13" s="270"/>
      <c r="E13" s="270"/>
      <c r="F13" s="270"/>
      <c r="G13" s="270"/>
      <c r="H13" s="270"/>
      <c r="I13" s="270"/>
      <c r="J13" s="270"/>
      <c r="K13" s="265"/>
      <c r="L13" s="177"/>
      <c r="M13" s="175"/>
    </row>
    <row r="14" spans="1:13" ht="12.75" customHeight="1" thickBot="1" x14ac:dyDescent="0.3">
      <c r="A14" s="266"/>
      <c r="B14" s="270"/>
      <c r="C14" s="270"/>
      <c r="D14" s="270"/>
      <c r="E14" s="270"/>
      <c r="F14" s="270"/>
      <c r="G14" s="270"/>
      <c r="H14" s="270"/>
      <c r="I14" s="270"/>
      <c r="J14" s="270"/>
      <c r="K14" s="272"/>
      <c r="L14" s="273" t="s">
        <v>73</v>
      </c>
      <c r="M14" s="175"/>
    </row>
    <row r="15" spans="1:13" ht="69.95" customHeight="1" x14ac:dyDescent="0.25">
      <c r="A15" s="274"/>
      <c r="B15" s="393" t="s">
        <v>72</v>
      </c>
      <c r="C15" s="565" t="s">
        <v>68</v>
      </c>
      <c r="D15" s="565"/>
      <c r="E15" s="565"/>
      <c r="F15" s="565"/>
      <c r="G15" s="275" t="s">
        <v>70</v>
      </c>
      <c r="H15" s="276" t="s">
        <v>69</v>
      </c>
      <c r="I15" s="275" t="s">
        <v>67</v>
      </c>
      <c r="J15" s="276" t="s">
        <v>377</v>
      </c>
      <c r="K15" s="393" t="s">
        <v>379</v>
      </c>
      <c r="L15" s="277" t="s">
        <v>554</v>
      </c>
      <c r="M15" s="176"/>
    </row>
    <row r="16" spans="1:13" ht="15.75" customHeight="1" x14ac:dyDescent="0.25">
      <c r="A16" s="278"/>
      <c r="B16" s="279" t="s">
        <v>317</v>
      </c>
      <c r="C16" s="280" t="s">
        <v>44</v>
      </c>
      <c r="D16" s="281" t="s">
        <v>5</v>
      </c>
      <c r="E16" s="280" t="s">
        <v>4</v>
      </c>
      <c r="F16" s="282" t="s">
        <v>3</v>
      </c>
      <c r="G16" s="283" t="s">
        <v>1</v>
      </c>
      <c r="H16" s="283" t="s">
        <v>1</v>
      </c>
      <c r="I16" s="284" t="s">
        <v>1</v>
      </c>
      <c r="J16" s="285">
        <v>8700</v>
      </c>
      <c r="K16" s="285">
        <v>9100</v>
      </c>
      <c r="L16" s="286">
        <v>9100</v>
      </c>
      <c r="M16" s="176"/>
    </row>
    <row r="17" spans="1:13" ht="31.5" customHeight="1" x14ac:dyDescent="0.25">
      <c r="A17" s="278"/>
      <c r="B17" s="287" t="s">
        <v>597</v>
      </c>
      <c r="C17" s="288" t="s">
        <v>44</v>
      </c>
      <c r="D17" s="289" t="s">
        <v>5</v>
      </c>
      <c r="E17" s="288" t="s">
        <v>4</v>
      </c>
      <c r="F17" s="290" t="s">
        <v>598</v>
      </c>
      <c r="G17" s="291" t="s">
        <v>1</v>
      </c>
      <c r="H17" s="291" t="s">
        <v>1</v>
      </c>
      <c r="I17" s="292" t="s">
        <v>1</v>
      </c>
      <c r="J17" s="293">
        <v>8700</v>
      </c>
      <c r="K17" s="293">
        <v>9100</v>
      </c>
      <c r="L17" s="294">
        <v>9100</v>
      </c>
      <c r="M17" s="176"/>
    </row>
    <row r="18" spans="1:13" ht="15.75" customHeight="1" x14ac:dyDescent="0.25">
      <c r="A18" s="278"/>
      <c r="B18" s="295" t="s">
        <v>45</v>
      </c>
      <c r="C18" s="288" t="s">
        <v>44</v>
      </c>
      <c r="D18" s="289" t="s">
        <v>5</v>
      </c>
      <c r="E18" s="288" t="s">
        <v>4</v>
      </c>
      <c r="F18" s="290" t="s">
        <v>598</v>
      </c>
      <c r="G18" s="291">
        <v>3</v>
      </c>
      <c r="H18" s="291">
        <v>4</v>
      </c>
      <c r="I18" s="292" t="s">
        <v>1</v>
      </c>
      <c r="J18" s="293">
        <v>8700</v>
      </c>
      <c r="K18" s="293">
        <v>9100</v>
      </c>
      <c r="L18" s="294">
        <v>9100</v>
      </c>
      <c r="M18" s="176"/>
    </row>
    <row r="19" spans="1:13" ht="31.5" customHeight="1" x14ac:dyDescent="0.25">
      <c r="A19" s="278"/>
      <c r="B19" s="296" t="s">
        <v>22</v>
      </c>
      <c r="C19" s="297" t="s">
        <v>44</v>
      </c>
      <c r="D19" s="298" t="s">
        <v>5</v>
      </c>
      <c r="E19" s="297" t="s">
        <v>4</v>
      </c>
      <c r="F19" s="299" t="s">
        <v>598</v>
      </c>
      <c r="G19" s="300">
        <v>3</v>
      </c>
      <c r="H19" s="300">
        <v>4</v>
      </c>
      <c r="I19" s="301" t="s">
        <v>19</v>
      </c>
      <c r="J19" s="302">
        <v>8700</v>
      </c>
      <c r="K19" s="302">
        <v>9100</v>
      </c>
      <c r="L19" s="303">
        <v>9100</v>
      </c>
      <c r="M19" s="176"/>
    </row>
    <row r="20" spans="1:13" ht="63" customHeight="1" x14ac:dyDescent="0.25">
      <c r="A20" s="278"/>
      <c r="B20" s="304" t="s">
        <v>668</v>
      </c>
      <c r="C20" s="305" t="s">
        <v>14</v>
      </c>
      <c r="D20" s="306" t="s">
        <v>5</v>
      </c>
      <c r="E20" s="305" t="s">
        <v>4</v>
      </c>
      <c r="F20" s="307" t="s">
        <v>3</v>
      </c>
      <c r="G20" s="308" t="s">
        <v>1</v>
      </c>
      <c r="H20" s="308" t="s">
        <v>1</v>
      </c>
      <c r="I20" s="309" t="s">
        <v>1</v>
      </c>
      <c r="J20" s="310">
        <v>1695000</v>
      </c>
      <c r="K20" s="310">
        <v>1400000</v>
      </c>
      <c r="L20" s="311">
        <v>1400000</v>
      </c>
      <c r="M20" s="176"/>
    </row>
    <row r="21" spans="1:13" ht="15.75" customHeight="1" x14ac:dyDescent="0.25">
      <c r="A21" s="278"/>
      <c r="B21" s="312" t="s">
        <v>573</v>
      </c>
      <c r="C21" s="313" t="s">
        <v>14</v>
      </c>
      <c r="D21" s="314" t="s">
        <v>31</v>
      </c>
      <c r="E21" s="313" t="s">
        <v>4</v>
      </c>
      <c r="F21" s="315" t="s">
        <v>3</v>
      </c>
      <c r="G21" s="316" t="s">
        <v>1</v>
      </c>
      <c r="H21" s="316" t="s">
        <v>1</v>
      </c>
      <c r="I21" s="317" t="s">
        <v>1</v>
      </c>
      <c r="J21" s="318">
        <v>1695000</v>
      </c>
      <c r="K21" s="318">
        <v>1400000</v>
      </c>
      <c r="L21" s="319">
        <v>1400000</v>
      </c>
      <c r="M21" s="176"/>
    </row>
    <row r="22" spans="1:13" ht="31.5" customHeight="1" x14ac:dyDescent="0.25">
      <c r="A22" s="278"/>
      <c r="B22" s="287" t="s">
        <v>612</v>
      </c>
      <c r="C22" s="288" t="s">
        <v>14</v>
      </c>
      <c r="D22" s="289" t="s">
        <v>31</v>
      </c>
      <c r="E22" s="288" t="s">
        <v>30</v>
      </c>
      <c r="F22" s="290" t="s">
        <v>3</v>
      </c>
      <c r="G22" s="291" t="s">
        <v>1</v>
      </c>
      <c r="H22" s="291" t="s">
        <v>1</v>
      </c>
      <c r="I22" s="292" t="s">
        <v>1</v>
      </c>
      <c r="J22" s="293">
        <v>1695000</v>
      </c>
      <c r="K22" s="293">
        <v>1400000</v>
      </c>
      <c r="L22" s="294">
        <v>1400000</v>
      </c>
      <c r="M22" s="176"/>
    </row>
    <row r="23" spans="1:13" ht="31.5" customHeight="1" x14ac:dyDescent="0.25">
      <c r="A23" s="278"/>
      <c r="B23" s="287" t="s">
        <v>372</v>
      </c>
      <c r="C23" s="288" t="s">
        <v>14</v>
      </c>
      <c r="D23" s="289" t="s">
        <v>31</v>
      </c>
      <c r="E23" s="288" t="s">
        <v>30</v>
      </c>
      <c r="F23" s="290" t="s">
        <v>613</v>
      </c>
      <c r="G23" s="291" t="s">
        <v>1</v>
      </c>
      <c r="H23" s="291" t="s">
        <v>1</v>
      </c>
      <c r="I23" s="292" t="s">
        <v>1</v>
      </c>
      <c r="J23" s="293">
        <v>295000</v>
      </c>
      <c r="K23" s="293">
        <v>0</v>
      </c>
      <c r="L23" s="294">
        <v>0</v>
      </c>
      <c r="M23" s="176"/>
    </row>
    <row r="24" spans="1:13" ht="15.75" customHeight="1" x14ac:dyDescent="0.25">
      <c r="A24" s="278"/>
      <c r="B24" s="295" t="s">
        <v>17</v>
      </c>
      <c r="C24" s="288" t="s">
        <v>14</v>
      </c>
      <c r="D24" s="289" t="s">
        <v>31</v>
      </c>
      <c r="E24" s="288" t="s">
        <v>30</v>
      </c>
      <c r="F24" s="290" t="s">
        <v>613</v>
      </c>
      <c r="G24" s="291">
        <v>8</v>
      </c>
      <c r="H24" s="291">
        <v>1</v>
      </c>
      <c r="I24" s="292" t="s">
        <v>1</v>
      </c>
      <c r="J24" s="293">
        <v>295000</v>
      </c>
      <c r="K24" s="293">
        <v>0</v>
      </c>
      <c r="L24" s="294">
        <v>0</v>
      </c>
      <c r="M24" s="176"/>
    </row>
    <row r="25" spans="1:13" ht="15.75" customHeight="1" x14ac:dyDescent="0.25">
      <c r="A25" s="278"/>
      <c r="B25" s="296" t="s">
        <v>15</v>
      </c>
      <c r="C25" s="297" t="s">
        <v>14</v>
      </c>
      <c r="D25" s="298" t="s">
        <v>31</v>
      </c>
      <c r="E25" s="297" t="s">
        <v>30</v>
      </c>
      <c r="F25" s="299" t="s">
        <v>613</v>
      </c>
      <c r="G25" s="300">
        <v>8</v>
      </c>
      <c r="H25" s="300">
        <v>1</v>
      </c>
      <c r="I25" s="301" t="s">
        <v>12</v>
      </c>
      <c r="J25" s="302">
        <v>295000</v>
      </c>
      <c r="K25" s="302">
        <v>0</v>
      </c>
      <c r="L25" s="303">
        <v>0</v>
      </c>
      <c r="M25" s="176"/>
    </row>
    <row r="26" spans="1:13" ht="15.75" customHeight="1" x14ac:dyDescent="0.25">
      <c r="A26" s="278"/>
      <c r="B26" s="320" t="s">
        <v>16</v>
      </c>
      <c r="C26" s="321" t="s">
        <v>14</v>
      </c>
      <c r="D26" s="322" t="s">
        <v>31</v>
      </c>
      <c r="E26" s="321" t="s">
        <v>30</v>
      </c>
      <c r="F26" s="323" t="s">
        <v>13</v>
      </c>
      <c r="G26" s="324" t="s">
        <v>1</v>
      </c>
      <c r="H26" s="324" t="s">
        <v>1</v>
      </c>
      <c r="I26" s="325" t="s">
        <v>1</v>
      </c>
      <c r="J26" s="326">
        <v>1396000</v>
      </c>
      <c r="K26" s="326">
        <v>1396000</v>
      </c>
      <c r="L26" s="327">
        <v>1396000</v>
      </c>
      <c r="M26" s="176"/>
    </row>
    <row r="27" spans="1:13" ht="15.75" customHeight="1" x14ac:dyDescent="0.25">
      <c r="A27" s="278"/>
      <c r="B27" s="295" t="s">
        <v>17</v>
      </c>
      <c r="C27" s="288" t="s">
        <v>14</v>
      </c>
      <c r="D27" s="289" t="s">
        <v>31</v>
      </c>
      <c r="E27" s="288" t="s">
        <v>30</v>
      </c>
      <c r="F27" s="290" t="s">
        <v>13</v>
      </c>
      <c r="G27" s="291">
        <v>8</v>
      </c>
      <c r="H27" s="291">
        <v>1</v>
      </c>
      <c r="I27" s="292" t="s">
        <v>1</v>
      </c>
      <c r="J27" s="293">
        <v>1396000</v>
      </c>
      <c r="K27" s="293">
        <v>1396000</v>
      </c>
      <c r="L27" s="294">
        <v>1396000</v>
      </c>
      <c r="M27" s="176"/>
    </row>
    <row r="28" spans="1:13" ht="15.75" customHeight="1" x14ac:dyDescent="0.25">
      <c r="A28" s="278"/>
      <c r="B28" s="296" t="s">
        <v>15</v>
      </c>
      <c r="C28" s="297" t="s">
        <v>14</v>
      </c>
      <c r="D28" s="298" t="s">
        <v>31</v>
      </c>
      <c r="E28" s="297" t="s">
        <v>30</v>
      </c>
      <c r="F28" s="299" t="s">
        <v>13</v>
      </c>
      <c r="G28" s="300">
        <v>8</v>
      </c>
      <c r="H28" s="300">
        <v>1</v>
      </c>
      <c r="I28" s="301" t="s">
        <v>12</v>
      </c>
      <c r="J28" s="302">
        <v>1396000</v>
      </c>
      <c r="K28" s="302">
        <v>1396000</v>
      </c>
      <c r="L28" s="303">
        <v>1396000</v>
      </c>
      <c r="M28" s="176"/>
    </row>
    <row r="29" spans="1:13" ht="15.75" customHeight="1" x14ac:dyDescent="0.25">
      <c r="A29" s="278"/>
      <c r="B29" s="320" t="s">
        <v>595</v>
      </c>
      <c r="C29" s="321" t="s">
        <v>14</v>
      </c>
      <c r="D29" s="322" t="s">
        <v>31</v>
      </c>
      <c r="E29" s="321" t="s">
        <v>30</v>
      </c>
      <c r="F29" s="323" t="s">
        <v>359</v>
      </c>
      <c r="G29" s="324" t="s">
        <v>1</v>
      </c>
      <c r="H29" s="324" t="s">
        <v>1</v>
      </c>
      <c r="I29" s="325" t="s">
        <v>1</v>
      </c>
      <c r="J29" s="326">
        <v>4000</v>
      </c>
      <c r="K29" s="326">
        <v>4000</v>
      </c>
      <c r="L29" s="327">
        <v>4000</v>
      </c>
      <c r="M29" s="176"/>
    </row>
    <row r="30" spans="1:13" ht="15.75" customHeight="1" x14ac:dyDescent="0.25">
      <c r="A30" s="278"/>
      <c r="B30" s="295" t="s">
        <v>17</v>
      </c>
      <c r="C30" s="288" t="s">
        <v>14</v>
      </c>
      <c r="D30" s="289" t="s">
        <v>31</v>
      </c>
      <c r="E30" s="288" t="s">
        <v>30</v>
      </c>
      <c r="F30" s="290" t="s">
        <v>359</v>
      </c>
      <c r="G30" s="291">
        <v>8</v>
      </c>
      <c r="H30" s="291">
        <v>1</v>
      </c>
      <c r="I30" s="292" t="s">
        <v>1</v>
      </c>
      <c r="J30" s="293">
        <v>4000</v>
      </c>
      <c r="K30" s="293">
        <v>4000</v>
      </c>
      <c r="L30" s="294">
        <v>4000</v>
      </c>
      <c r="M30" s="176"/>
    </row>
    <row r="31" spans="1:13" ht="15.75" customHeight="1" x14ac:dyDescent="0.25">
      <c r="A31" s="278"/>
      <c r="B31" s="296" t="s">
        <v>15</v>
      </c>
      <c r="C31" s="297" t="s">
        <v>14</v>
      </c>
      <c r="D31" s="298" t="s">
        <v>31</v>
      </c>
      <c r="E31" s="297" t="s">
        <v>30</v>
      </c>
      <c r="F31" s="299" t="s">
        <v>359</v>
      </c>
      <c r="G31" s="300">
        <v>8</v>
      </c>
      <c r="H31" s="300">
        <v>1</v>
      </c>
      <c r="I31" s="301" t="s">
        <v>12</v>
      </c>
      <c r="J31" s="302">
        <v>4000</v>
      </c>
      <c r="K31" s="302">
        <v>4000</v>
      </c>
      <c r="L31" s="303">
        <v>4000</v>
      </c>
      <c r="M31" s="176"/>
    </row>
    <row r="32" spans="1:13" ht="63" customHeight="1" x14ac:dyDescent="0.25">
      <c r="A32" s="278"/>
      <c r="B32" s="304" t="s">
        <v>660</v>
      </c>
      <c r="C32" s="305" t="s">
        <v>7</v>
      </c>
      <c r="D32" s="306" t="s">
        <v>5</v>
      </c>
      <c r="E32" s="305" t="s">
        <v>4</v>
      </c>
      <c r="F32" s="307" t="s">
        <v>3</v>
      </c>
      <c r="G32" s="308" t="s">
        <v>1</v>
      </c>
      <c r="H32" s="308" t="s">
        <v>1</v>
      </c>
      <c r="I32" s="309" t="s">
        <v>1</v>
      </c>
      <c r="J32" s="310">
        <v>13372268</v>
      </c>
      <c r="K32" s="310">
        <v>3171472.38</v>
      </c>
      <c r="L32" s="311">
        <v>2925523.52</v>
      </c>
      <c r="M32" s="176"/>
    </row>
    <row r="33" spans="1:13" ht="15.75" customHeight="1" x14ac:dyDescent="0.25">
      <c r="A33" s="278"/>
      <c r="B33" s="312" t="s">
        <v>573</v>
      </c>
      <c r="C33" s="313" t="s">
        <v>7</v>
      </c>
      <c r="D33" s="314" t="s">
        <v>31</v>
      </c>
      <c r="E33" s="313" t="s">
        <v>4</v>
      </c>
      <c r="F33" s="315" t="s">
        <v>3</v>
      </c>
      <c r="G33" s="316" t="s">
        <v>1</v>
      </c>
      <c r="H33" s="316" t="s">
        <v>1</v>
      </c>
      <c r="I33" s="317" t="s">
        <v>1</v>
      </c>
      <c r="J33" s="318">
        <v>13372268</v>
      </c>
      <c r="K33" s="318">
        <v>3171472.38</v>
      </c>
      <c r="L33" s="319">
        <v>2925523.52</v>
      </c>
      <c r="M33" s="176"/>
    </row>
    <row r="34" spans="1:13" ht="47.25" customHeight="1" x14ac:dyDescent="0.25">
      <c r="A34" s="278"/>
      <c r="B34" s="287" t="s">
        <v>604</v>
      </c>
      <c r="C34" s="288" t="s">
        <v>7</v>
      </c>
      <c r="D34" s="289" t="s">
        <v>31</v>
      </c>
      <c r="E34" s="288" t="s">
        <v>6</v>
      </c>
      <c r="F34" s="290" t="s">
        <v>3</v>
      </c>
      <c r="G34" s="291" t="s">
        <v>1</v>
      </c>
      <c r="H34" s="291" t="s">
        <v>1</v>
      </c>
      <c r="I34" s="292" t="s">
        <v>1</v>
      </c>
      <c r="J34" s="293">
        <v>100000</v>
      </c>
      <c r="K34" s="293">
        <v>100000</v>
      </c>
      <c r="L34" s="294">
        <v>100000</v>
      </c>
      <c r="M34" s="176"/>
    </row>
    <row r="35" spans="1:13" ht="15.75" customHeight="1" x14ac:dyDescent="0.25">
      <c r="A35" s="278"/>
      <c r="B35" s="287" t="s">
        <v>605</v>
      </c>
      <c r="C35" s="288" t="s">
        <v>7</v>
      </c>
      <c r="D35" s="289" t="s">
        <v>31</v>
      </c>
      <c r="E35" s="288" t="s">
        <v>6</v>
      </c>
      <c r="F35" s="290" t="s">
        <v>606</v>
      </c>
      <c r="G35" s="291" t="s">
        <v>1</v>
      </c>
      <c r="H35" s="291" t="s">
        <v>1</v>
      </c>
      <c r="I35" s="292" t="s">
        <v>1</v>
      </c>
      <c r="J35" s="293">
        <v>100000</v>
      </c>
      <c r="K35" s="293">
        <v>100000</v>
      </c>
      <c r="L35" s="294">
        <v>100000</v>
      </c>
      <c r="M35" s="176"/>
    </row>
    <row r="36" spans="1:13" ht="15.75" customHeight="1" x14ac:dyDescent="0.25">
      <c r="A36" s="278"/>
      <c r="B36" s="295" t="s">
        <v>35</v>
      </c>
      <c r="C36" s="288" t="s">
        <v>7</v>
      </c>
      <c r="D36" s="289" t="s">
        <v>31</v>
      </c>
      <c r="E36" s="288" t="s">
        <v>6</v>
      </c>
      <c r="F36" s="290" t="s">
        <v>606</v>
      </c>
      <c r="G36" s="291">
        <v>4</v>
      </c>
      <c r="H36" s="291">
        <v>12</v>
      </c>
      <c r="I36" s="292" t="s">
        <v>1</v>
      </c>
      <c r="J36" s="293">
        <v>100000</v>
      </c>
      <c r="K36" s="293">
        <v>100000</v>
      </c>
      <c r="L36" s="294">
        <v>100000</v>
      </c>
      <c r="M36" s="176"/>
    </row>
    <row r="37" spans="1:13" ht="31.5" customHeight="1" x14ac:dyDescent="0.25">
      <c r="A37" s="278"/>
      <c r="B37" s="296" t="s">
        <v>22</v>
      </c>
      <c r="C37" s="297" t="s">
        <v>7</v>
      </c>
      <c r="D37" s="298" t="s">
        <v>31</v>
      </c>
      <c r="E37" s="297" t="s">
        <v>6</v>
      </c>
      <c r="F37" s="299" t="s">
        <v>606</v>
      </c>
      <c r="G37" s="300">
        <v>4</v>
      </c>
      <c r="H37" s="300">
        <v>12</v>
      </c>
      <c r="I37" s="301" t="s">
        <v>19</v>
      </c>
      <c r="J37" s="302">
        <v>100000</v>
      </c>
      <c r="K37" s="302">
        <v>100000</v>
      </c>
      <c r="L37" s="303">
        <v>100000</v>
      </c>
      <c r="M37" s="176"/>
    </row>
    <row r="38" spans="1:13" ht="31.5" customHeight="1" x14ac:dyDescent="0.25">
      <c r="A38" s="278"/>
      <c r="B38" s="320" t="s">
        <v>602</v>
      </c>
      <c r="C38" s="321" t="s">
        <v>7</v>
      </c>
      <c r="D38" s="322" t="s">
        <v>31</v>
      </c>
      <c r="E38" s="321" t="s">
        <v>30</v>
      </c>
      <c r="F38" s="323" t="s">
        <v>3</v>
      </c>
      <c r="G38" s="324" t="s">
        <v>1</v>
      </c>
      <c r="H38" s="324" t="s">
        <v>1</v>
      </c>
      <c r="I38" s="325" t="s">
        <v>1</v>
      </c>
      <c r="J38" s="326">
        <v>11053019</v>
      </c>
      <c r="K38" s="326">
        <v>1561663</v>
      </c>
      <c r="L38" s="327">
        <v>1634639</v>
      </c>
      <c r="M38" s="176"/>
    </row>
    <row r="39" spans="1:13" ht="31.5" customHeight="1" x14ac:dyDescent="0.25">
      <c r="A39" s="278"/>
      <c r="B39" s="287" t="s">
        <v>669</v>
      </c>
      <c r="C39" s="288" t="s">
        <v>7</v>
      </c>
      <c r="D39" s="289" t="s">
        <v>31</v>
      </c>
      <c r="E39" s="288" t="s">
        <v>30</v>
      </c>
      <c r="F39" s="290" t="s">
        <v>670</v>
      </c>
      <c r="G39" s="291" t="s">
        <v>1</v>
      </c>
      <c r="H39" s="291" t="s">
        <v>1</v>
      </c>
      <c r="I39" s="292" t="s">
        <v>1</v>
      </c>
      <c r="J39" s="293">
        <v>7000000</v>
      </c>
      <c r="K39" s="293">
        <v>0</v>
      </c>
      <c r="L39" s="294">
        <v>0</v>
      </c>
      <c r="M39" s="176"/>
    </row>
    <row r="40" spans="1:13" ht="15.75" customHeight="1" x14ac:dyDescent="0.25">
      <c r="A40" s="278"/>
      <c r="B40" s="295" t="s">
        <v>40</v>
      </c>
      <c r="C40" s="288" t="s">
        <v>7</v>
      </c>
      <c r="D40" s="289" t="s">
        <v>31</v>
      </c>
      <c r="E40" s="288" t="s">
        <v>30</v>
      </c>
      <c r="F40" s="290" t="s">
        <v>670</v>
      </c>
      <c r="G40" s="291">
        <v>4</v>
      </c>
      <c r="H40" s="291">
        <v>9</v>
      </c>
      <c r="I40" s="292" t="s">
        <v>1</v>
      </c>
      <c r="J40" s="293">
        <v>7000000</v>
      </c>
      <c r="K40" s="293">
        <v>0</v>
      </c>
      <c r="L40" s="294">
        <v>0</v>
      </c>
      <c r="M40" s="176"/>
    </row>
    <row r="41" spans="1:13" ht="31.5" customHeight="1" x14ac:dyDescent="0.25">
      <c r="A41" s="278"/>
      <c r="B41" s="296" t="s">
        <v>22</v>
      </c>
      <c r="C41" s="297" t="s">
        <v>7</v>
      </c>
      <c r="D41" s="298" t="s">
        <v>31</v>
      </c>
      <c r="E41" s="297" t="s">
        <v>30</v>
      </c>
      <c r="F41" s="299" t="s">
        <v>670</v>
      </c>
      <c r="G41" s="300">
        <v>4</v>
      </c>
      <c r="H41" s="300">
        <v>9</v>
      </c>
      <c r="I41" s="301" t="s">
        <v>19</v>
      </c>
      <c r="J41" s="302">
        <v>7000000</v>
      </c>
      <c r="K41" s="302">
        <v>0</v>
      </c>
      <c r="L41" s="303">
        <v>0</v>
      </c>
      <c r="M41" s="176"/>
    </row>
    <row r="42" spans="1:13" ht="31.5" customHeight="1" x14ac:dyDescent="0.25">
      <c r="A42" s="278"/>
      <c r="B42" s="320" t="s">
        <v>38</v>
      </c>
      <c r="C42" s="321" t="s">
        <v>7</v>
      </c>
      <c r="D42" s="322" t="s">
        <v>31</v>
      </c>
      <c r="E42" s="321" t="s">
        <v>30</v>
      </c>
      <c r="F42" s="323" t="s">
        <v>36</v>
      </c>
      <c r="G42" s="324" t="s">
        <v>1</v>
      </c>
      <c r="H42" s="324" t="s">
        <v>1</v>
      </c>
      <c r="I42" s="325" t="s">
        <v>1</v>
      </c>
      <c r="J42" s="326">
        <v>1485296</v>
      </c>
      <c r="K42" s="326">
        <v>1561663</v>
      </c>
      <c r="L42" s="327">
        <v>1634639</v>
      </c>
      <c r="M42" s="176"/>
    </row>
    <row r="43" spans="1:13" ht="15.75" customHeight="1" x14ac:dyDescent="0.25">
      <c r="A43" s="278"/>
      <c r="B43" s="295" t="s">
        <v>40</v>
      </c>
      <c r="C43" s="288" t="s">
        <v>7</v>
      </c>
      <c r="D43" s="289" t="s">
        <v>31</v>
      </c>
      <c r="E43" s="288" t="s">
        <v>30</v>
      </c>
      <c r="F43" s="290" t="s">
        <v>36</v>
      </c>
      <c r="G43" s="291">
        <v>4</v>
      </c>
      <c r="H43" s="291">
        <v>9</v>
      </c>
      <c r="I43" s="292" t="s">
        <v>1</v>
      </c>
      <c r="J43" s="293">
        <v>1485296</v>
      </c>
      <c r="K43" s="293">
        <v>1561663</v>
      </c>
      <c r="L43" s="294">
        <v>1634639</v>
      </c>
      <c r="M43" s="176"/>
    </row>
    <row r="44" spans="1:13" ht="31.5" customHeight="1" x14ac:dyDescent="0.25">
      <c r="A44" s="278"/>
      <c r="B44" s="296" t="s">
        <v>22</v>
      </c>
      <c r="C44" s="297" t="s">
        <v>7</v>
      </c>
      <c r="D44" s="298" t="s">
        <v>31</v>
      </c>
      <c r="E44" s="297" t="s">
        <v>30</v>
      </c>
      <c r="F44" s="299" t="s">
        <v>36</v>
      </c>
      <c r="G44" s="300">
        <v>4</v>
      </c>
      <c r="H44" s="300">
        <v>9</v>
      </c>
      <c r="I44" s="301" t="s">
        <v>19</v>
      </c>
      <c r="J44" s="302">
        <v>1485296</v>
      </c>
      <c r="K44" s="302">
        <v>1561663</v>
      </c>
      <c r="L44" s="303">
        <v>1634639</v>
      </c>
      <c r="M44" s="176"/>
    </row>
    <row r="45" spans="1:13" ht="31.5" customHeight="1" x14ac:dyDescent="0.25">
      <c r="A45" s="278"/>
      <c r="B45" s="320" t="s">
        <v>661</v>
      </c>
      <c r="C45" s="321" t="s">
        <v>7</v>
      </c>
      <c r="D45" s="322" t="s">
        <v>31</v>
      </c>
      <c r="E45" s="321" t="s">
        <v>30</v>
      </c>
      <c r="F45" s="323" t="s">
        <v>656</v>
      </c>
      <c r="G45" s="324" t="s">
        <v>1</v>
      </c>
      <c r="H45" s="324" t="s">
        <v>1</v>
      </c>
      <c r="I45" s="325" t="s">
        <v>1</v>
      </c>
      <c r="J45" s="326">
        <v>2567723</v>
      </c>
      <c r="K45" s="326">
        <v>0</v>
      </c>
      <c r="L45" s="327">
        <v>0</v>
      </c>
      <c r="M45" s="176"/>
    </row>
    <row r="46" spans="1:13" ht="15.75" customHeight="1" x14ac:dyDescent="0.25">
      <c r="A46" s="278"/>
      <c r="B46" s="295" t="s">
        <v>40</v>
      </c>
      <c r="C46" s="288" t="s">
        <v>7</v>
      </c>
      <c r="D46" s="289" t="s">
        <v>31</v>
      </c>
      <c r="E46" s="288" t="s">
        <v>30</v>
      </c>
      <c r="F46" s="290" t="s">
        <v>656</v>
      </c>
      <c r="G46" s="291">
        <v>4</v>
      </c>
      <c r="H46" s="291">
        <v>9</v>
      </c>
      <c r="I46" s="292" t="s">
        <v>1</v>
      </c>
      <c r="J46" s="293">
        <v>2567723</v>
      </c>
      <c r="K46" s="293">
        <v>0</v>
      </c>
      <c r="L46" s="294">
        <v>0</v>
      </c>
      <c r="M46" s="176"/>
    </row>
    <row r="47" spans="1:13" ht="31.5" customHeight="1" x14ac:dyDescent="0.25">
      <c r="A47" s="278"/>
      <c r="B47" s="296" t="s">
        <v>22</v>
      </c>
      <c r="C47" s="297" t="s">
        <v>7</v>
      </c>
      <c r="D47" s="298" t="s">
        <v>31</v>
      </c>
      <c r="E47" s="297" t="s">
        <v>30</v>
      </c>
      <c r="F47" s="299" t="s">
        <v>656</v>
      </c>
      <c r="G47" s="300">
        <v>4</v>
      </c>
      <c r="H47" s="300">
        <v>9</v>
      </c>
      <c r="I47" s="301" t="s">
        <v>19</v>
      </c>
      <c r="J47" s="302">
        <v>2567723</v>
      </c>
      <c r="K47" s="302">
        <v>0</v>
      </c>
      <c r="L47" s="303">
        <v>0</v>
      </c>
      <c r="M47" s="176"/>
    </row>
    <row r="48" spans="1:13" ht="15.75" customHeight="1" x14ac:dyDescent="0.25">
      <c r="A48" s="278"/>
      <c r="B48" s="320" t="s">
        <v>607</v>
      </c>
      <c r="C48" s="321" t="s">
        <v>7</v>
      </c>
      <c r="D48" s="322" t="s">
        <v>31</v>
      </c>
      <c r="E48" s="321" t="s">
        <v>21</v>
      </c>
      <c r="F48" s="323" t="s">
        <v>3</v>
      </c>
      <c r="G48" s="324" t="s">
        <v>1</v>
      </c>
      <c r="H48" s="324" t="s">
        <v>1</v>
      </c>
      <c r="I48" s="325" t="s">
        <v>1</v>
      </c>
      <c r="J48" s="326">
        <v>75600</v>
      </c>
      <c r="K48" s="326">
        <v>75600</v>
      </c>
      <c r="L48" s="327">
        <v>75600</v>
      </c>
      <c r="M48" s="176"/>
    </row>
    <row r="49" spans="1:13" ht="15.75" customHeight="1" x14ac:dyDescent="0.25">
      <c r="A49" s="278"/>
      <c r="B49" s="287" t="s">
        <v>32</v>
      </c>
      <c r="C49" s="288" t="s">
        <v>7</v>
      </c>
      <c r="D49" s="289" t="s">
        <v>31</v>
      </c>
      <c r="E49" s="288" t="s">
        <v>21</v>
      </c>
      <c r="F49" s="290" t="s">
        <v>29</v>
      </c>
      <c r="G49" s="291" t="s">
        <v>1</v>
      </c>
      <c r="H49" s="291" t="s">
        <v>1</v>
      </c>
      <c r="I49" s="292" t="s">
        <v>1</v>
      </c>
      <c r="J49" s="293">
        <v>75600</v>
      </c>
      <c r="K49" s="293">
        <v>75600</v>
      </c>
      <c r="L49" s="294">
        <v>75600</v>
      </c>
      <c r="M49" s="176"/>
    </row>
    <row r="50" spans="1:13" ht="15.75" customHeight="1" x14ac:dyDescent="0.25">
      <c r="A50" s="278"/>
      <c r="B50" s="295" t="s">
        <v>33</v>
      </c>
      <c r="C50" s="288" t="s">
        <v>7</v>
      </c>
      <c r="D50" s="289" t="s">
        <v>31</v>
      </c>
      <c r="E50" s="288" t="s">
        <v>21</v>
      </c>
      <c r="F50" s="290" t="s">
        <v>29</v>
      </c>
      <c r="G50" s="291">
        <v>5</v>
      </c>
      <c r="H50" s="291">
        <v>1</v>
      </c>
      <c r="I50" s="292" t="s">
        <v>1</v>
      </c>
      <c r="J50" s="293">
        <v>75600</v>
      </c>
      <c r="K50" s="293">
        <v>75600</v>
      </c>
      <c r="L50" s="294">
        <v>75600</v>
      </c>
      <c r="M50" s="176"/>
    </row>
    <row r="51" spans="1:13" ht="31.5" customHeight="1" x14ac:dyDescent="0.25">
      <c r="A51" s="278"/>
      <c r="B51" s="296" t="s">
        <v>22</v>
      </c>
      <c r="C51" s="297" t="s">
        <v>7</v>
      </c>
      <c r="D51" s="298" t="s">
        <v>31</v>
      </c>
      <c r="E51" s="297" t="s">
        <v>21</v>
      </c>
      <c r="F51" s="299" t="s">
        <v>29</v>
      </c>
      <c r="G51" s="300">
        <v>5</v>
      </c>
      <c r="H51" s="300">
        <v>1</v>
      </c>
      <c r="I51" s="301" t="s">
        <v>19</v>
      </c>
      <c r="J51" s="302">
        <v>75600</v>
      </c>
      <c r="K51" s="302">
        <v>75600</v>
      </c>
      <c r="L51" s="303">
        <v>75600</v>
      </c>
      <c r="M51" s="176"/>
    </row>
    <row r="52" spans="1:13" ht="31.5" customHeight="1" x14ac:dyDescent="0.25">
      <c r="A52" s="278"/>
      <c r="B52" s="320" t="s">
        <v>608</v>
      </c>
      <c r="C52" s="321" t="s">
        <v>7</v>
      </c>
      <c r="D52" s="322" t="s">
        <v>31</v>
      </c>
      <c r="E52" s="321" t="s">
        <v>48</v>
      </c>
      <c r="F52" s="323" t="s">
        <v>3</v>
      </c>
      <c r="G52" s="324" t="s">
        <v>1</v>
      </c>
      <c r="H52" s="324" t="s">
        <v>1</v>
      </c>
      <c r="I52" s="325" t="s">
        <v>1</v>
      </c>
      <c r="J52" s="326">
        <v>1033649</v>
      </c>
      <c r="K52" s="326">
        <v>324209.38</v>
      </c>
      <c r="L52" s="327">
        <v>15284.52</v>
      </c>
      <c r="M52" s="176"/>
    </row>
    <row r="53" spans="1:13" ht="15.75" customHeight="1" x14ac:dyDescent="0.25">
      <c r="A53" s="278"/>
      <c r="B53" s="287" t="s">
        <v>27</v>
      </c>
      <c r="C53" s="288" t="s">
        <v>7</v>
      </c>
      <c r="D53" s="289" t="s">
        <v>31</v>
      </c>
      <c r="E53" s="288" t="s">
        <v>48</v>
      </c>
      <c r="F53" s="290" t="s">
        <v>26</v>
      </c>
      <c r="G53" s="291" t="s">
        <v>1</v>
      </c>
      <c r="H53" s="291" t="s">
        <v>1</v>
      </c>
      <c r="I53" s="292" t="s">
        <v>1</v>
      </c>
      <c r="J53" s="293">
        <v>1033649</v>
      </c>
      <c r="K53" s="293">
        <v>324209.38</v>
      </c>
      <c r="L53" s="294">
        <v>15284.52</v>
      </c>
      <c r="M53" s="176"/>
    </row>
    <row r="54" spans="1:13" ht="15.75" customHeight="1" x14ac:dyDescent="0.25">
      <c r="A54" s="278"/>
      <c r="B54" s="295" t="s">
        <v>28</v>
      </c>
      <c r="C54" s="288" t="s">
        <v>7</v>
      </c>
      <c r="D54" s="289" t="s">
        <v>31</v>
      </c>
      <c r="E54" s="288" t="s">
        <v>48</v>
      </c>
      <c r="F54" s="290" t="s">
        <v>26</v>
      </c>
      <c r="G54" s="291">
        <v>5</v>
      </c>
      <c r="H54" s="291">
        <v>2</v>
      </c>
      <c r="I54" s="292" t="s">
        <v>1</v>
      </c>
      <c r="J54" s="293">
        <v>1033649</v>
      </c>
      <c r="K54" s="293">
        <v>324209.38</v>
      </c>
      <c r="L54" s="294">
        <v>15284.52</v>
      </c>
      <c r="M54" s="176"/>
    </row>
    <row r="55" spans="1:13" ht="31.5" customHeight="1" x14ac:dyDescent="0.25">
      <c r="A55" s="278"/>
      <c r="B55" s="296" t="s">
        <v>22</v>
      </c>
      <c r="C55" s="297" t="s">
        <v>7</v>
      </c>
      <c r="D55" s="298" t="s">
        <v>31</v>
      </c>
      <c r="E55" s="297" t="s">
        <v>48</v>
      </c>
      <c r="F55" s="299" t="s">
        <v>26</v>
      </c>
      <c r="G55" s="300">
        <v>5</v>
      </c>
      <c r="H55" s="300">
        <v>2</v>
      </c>
      <c r="I55" s="301" t="s">
        <v>19</v>
      </c>
      <c r="J55" s="302">
        <v>1033649</v>
      </c>
      <c r="K55" s="302">
        <v>324209.38</v>
      </c>
      <c r="L55" s="303">
        <v>15284.52</v>
      </c>
      <c r="M55" s="176"/>
    </row>
    <row r="56" spans="1:13" ht="31.5" customHeight="1" x14ac:dyDescent="0.25">
      <c r="A56" s="278"/>
      <c r="B56" s="320" t="s">
        <v>609</v>
      </c>
      <c r="C56" s="321" t="s">
        <v>7</v>
      </c>
      <c r="D56" s="322" t="s">
        <v>31</v>
      </c>
      <c r="E56" s="321" t="s">
        <v>39</v>
      </c>
      <c r="F56" s="323" t="s">
        <v>3</v>
      </c>
      <c r="G56" s="324" t="s">
        <v>1</v>
      </c>
      <c r="H56" s="324" t="s">
        <v>1</v>
      </c>
      <c r="I56" s="325" t="s">
        <v>1</v>
      </c>
      <c r="J56" s="326">
        <v>294000</v>
      </c>
      <c r="K56" s="326">
        <v>294000</v>
      </c>
      <c r="L56" s="327">
        <v>284000</v>
      </c>
      <c r="M56" s="176"/>
    </row>
    <row r="57" spans="1:13" ht="15.75" customHeight="1" x14ac:dyDescent="0.25">
      <c r="A57" s="278"/>
      <c r="B57" s="287" t="s">
        <v>610</v>
      </c>
      <c r="C57" s="288" t="s">
        <v>7</v>
      </c>
      <c r="D57" s="289" t="s">
        <v>31</v>
      </c>
      <c r="E57" s="288" t="s">
        <v>39</v>
      </c>
      <c r="F57" s="290" t="s">
        <v>24</v>
      </c>
      <c r="G57" s="291" t="s">
        <v>1</v>
      </c>
      <c r="H57" s="291" t="s">
        <v>1</v>
      </c>
      <c r="I57" s="292" t="s">
        <v>1</v>
      </c>
      <c r="J57" s="293">
        <v>294000</v>
      </c>
      <c r="K57" s="293">
        <v>294000</v>
      </c>
      <c r="L57" s="294">
        <v>284000</v>
      </c>
      <c r="M57" s="176"/>
    </row>
    <row r="58" spans="1:13" ht="15.75" customHeight="1" x14ac:dyDescent="0.25">
      <c r="A58" s="278"/>
      <c r="B58" s="295" t="s">
        <v>25</v>
      </c>
      <c r="C58" s="288" t="s">
        <v>7</v>
      </c>
      <c r="D58" s="289" t="s">
        <v>31</v>
      </c>
      <c r="E58" s="288" t="s">
        <v>39</v>
      </c>
      <c r="F58" s="290" t="s">
        <v>24</v>
      </c>
      <c r="G58" s="291">
        <v>5</v>
      </c>
      <c r="H58" s="291">
        <v>3</v>
      </c>
      <c r="I58" s="292" t="s">
        <v>1</v>
      </c>
      <c r="J58" s="293">
        <v>294000</v>
      </c>
      <c r="K58" s="293">
        <v>294000</v>
      </c>
      <c r="L58" s="294">
        <v>284000</v>
      </c>
      <c r="M58" s="176"/>
    </row>
    <row r="59" spans="1:13" ht="31.5" customHeight="1" x14ac:dyDescent="0.25">
      <c r="A59" s="278"/>
      <c r="B59" s="296" t="s">
        <v>22</v>
      </c>
      <c r="C59" s="297" t="s">
        <v>7</v>
      </c>
      <c r="D59" s="298" t="s">
        <v>31</v>
      </c>
      <c r="E59" s="297" t="s">
        <v>39</v>
      </c>
      <c r="F59" s="299" t="s">
        <v>24</v>
      </c>
      <c r="G59" s="300">
        <v>5</v>
      </c>
      <c r="H59" s="300">
        <v>3</v>
      </c>
      <c r="I59" s="301" t="s">
        <v>19</v>
      </c>
      <c r="J59" s="302">
        <v>294000</v>
      </c>
      <c r="K59" s="302">
        <v>294000</v>
      </c>
      <c r="L59" s="303">
        <v>284000</v>
      </c>
      <c r="M59" s="176"/>
    </row>
    <row r="60" spans="1:13" ht="31.5" customHeight="1" x14ac:dyDescent="0.25">
      <c r="A60" s="278"/>
      <c r="B60" s="320" t="s">
        <v>603</v>
      </c>
      <c r="C60" s="321" t="s">
        <v>7</v>
      </c>
      <c r="D60" s="322" t="s">
        <v>31</v>
      </c>
      <c r="E60" s="321" t="s">
        <v>37</v>
      </c>
      <c r="F60" s="323" t="s">
        <v>3</v>
      </c>
      <c r="G60" s="324" t="s">
        <v>1</v>
      </c>
      <c r="H60" s="324" t="s">
        <v>1</v>
      </c>
      <c r="I60" s="325" t="s">
        <v>1</v>
      </c>
      <c r="J60" s="326">
        <v>806000</v>
      </c>
      <c r="K60" s="326">
        <v>806000</v>
      </c>
      <c r="L60" s="327">
        <v>806000</v>
      </c>
      <c r="M60" s="176"/>
    </row>
    <row r="61" spans="1:13" ht="15.75" customHeight="1" x14ac:dyDescent="0.25">
      <c r="A61" s="278"/>
      <c r="B61" s="287" t="s">
        <v>23</v>
      </c>
      <c r="C61" s="288" t="s">
        <v>7</v>
      </c>
      <c r="D61" s="289" t="s">
        <v>31</v>
      </c>
      <c r="E61" s="288" t="s">
        <v>37</v>
      </c>
      <c r="F61" s="290" t="s">
        <v>20</v>
      </c>
      <c r="G61" s="291" t="s">
        <v>1</v>
      </c>
      <c r="H61" s="291" t="s">
        <v>1</v>
      </c>
      <c r="I61" s="292" t="s">
        <v>1</v>
      </c>
      <c r="J61" s="293">
        <v>806000</v>
      </c>
      <c r="K61" s="293">
        <v>806000</v>
      </c>
      <c r="L61" s="294">
        <v>806000</v>
      </c>
      <c r="M61" s="176"/>
    </row>
    <row r="62" spans="1:13" ht="15.75" customHeight="1" x14ac:dyDescent="0.25">
      <c r="A62" s="278"/>
      <c r="B62" s="295" t="s">
        <v>25</v>
      </c>
      <c r="C62" s="288" t="s">
        <v>7</v>
      </c>
      <c r="D62" s="289" t="s">
        <v>31</v>
      </c>
      <c r="E62" s="288" t="s">
        <v>37</v>
      </c>
      <c r="F62" s="290" t="s">
        <v>20</v>
      </c>
      <c r="G62" s="291">
        <v>5</v>
      </c>
      <c r="H62" s="291">
        <v>3</v>
      </c>
      <c r="I62" s="292" t="s">
        <v>1</v>
      </c>
      <c r="J62" s="293">
        <v>806000</v>
      </c>
      <c r="K62" s="293">
        <v>806000</v>
      </c>
      <c r="L62" s="294">
        <v>806000</v>
      </c>
      <c r="M62" s="176"/>
    </row>
    <row r="63" spans="1:13" ht="31.5" customHeight="1" x14ac:dyDescent="0.25">
      <c r="A63" s="278"/>
      <c r="B63" s="296" t="s">
        <v>22</v>
      </c>
      <c r="C63" s="297" t="s">
        <v>7</v>
      </c>
      <c r="D63" s="298" t="s">
        <v>31</v>
      </c>
      <c r="E63" s="297" t="s">
        <v>37</v>
      </c>
      <c r="F63" s="299" t="s">
        <v>20</v>
      </c>
      <c r="G63" s="300">
        <v>5</v>
      </c>
      <c r="H63" s="300">
        <v>3</v>
      </c>
      <c r="I63" s="301" t="s">
        <v>19</v>
      </c>
      <c r="J63" s="302">
        <v>806000</v>
      </c>
      <c r="K63" s="302">
        <v>806000</v>
      </c>
      <c r="L63" s="303">
        <v>806000</v>
      </c>
      <c r="M63" s="176"/>
    </row>
    <row r="64" spans="1:13" ht="31.5" customHeight="1" x14ac:dyDescent="0.25">
      <c r="A64" s="278"/>
      <c r="B64" s="320" t="s">
        <v>617</v>
      </c>
      <c r="C64" s="321" t="s">
        <v>7</v>
      </c>
      <c r="D64" s="322" t="s">
        <v>31</v>
      </c>
      <c r="E64" s="321" t="s">
        <v>618</v>
      </c>
      <c r="F64" s="323" t="s">
        <v>3</v>
      </c>
      <c r="G64" s="324" t="s">
        <v>1</v>
      </c>
      <c r="H64" s="324" t="s">
        <v>1</v>
      </c>
      <c r="I64" s="325" t="s">
        <v>1</v>
      </c>
      <c r="J64" s="326">
        <v>10000</v>
      </c>
      <c r="K64" s="326">
        <v>10000</v>
      </c>
      <c r="L64" s="327">
        <v>10000</v>
      </c>
      <c r="M64" s="176"/>
    </row>
    <row r="65" spans="1:13" ht="31.5" customHeight="1" x14ac:dyDescent="0.25">
      <c r="A65" s="278"/>
      <c r="B65" s="287" t="s">
        <v>671</v>
      </c>
      <c r="C65" s="288" t="s">
        <v>7</v>
      </c>
      <c r="D65" s="289" t="s">
        <v>31</v>
      </c>
      <c r="E65" s="288" t="s">
        <v>618</v>
      </c>
      <c r="F65" s="290" t="s">
        <v>577</v>
      </c>
      <c r="G65" s="291" t="s">
        <v>1</v>
      </c>
      <c r="H65" s="291" t="s">
        <v>1</v>
      </c>
      <c r="I65" s="292" t="s">
        <v>1</v>
      </c>
      <c r="J65" s="293">
        <v>10000</v>
      </c>
      <c r="K65" s="293">
        <v>10000</v>
      </c>
      <c r="L65" s="294">
        <v>10000</v>
      </c>
      <c r="M65" s="176"/>
    </row>
    <row r="66" spans="1:13" ht="15.75" customHeight="1" x14ac:dyDescent="0.25">
      <c r="A66" s="278"/>
      <c r="B66" s="295" t="s">
        <v>616</v>
      </c>
      <c r="C66" s="288" t="s">
        <v>7</v>
      </c>
      <c r="D66" s="289" t="s">
        <v>31</v>
      </c>
      <c r="E66" s="288" t="s">
        <v>618</v>
      </c>
      <c r="F66" s="290" t="s">
        <v>577</v>
      </c>
      <c r="G66" s="291">
        <v>11</v>
      </c>
      <c r="H66" s="291">
        <v>1</v>
      </c>
      <c r="I66" s="292" t="s">
        <v>1</v>
      </c>
      <c r="J66" s="293">
        <v>10000</v>
      </c>
      <c r="K66" s="293">
        <v>10000</v>
      </c>
      <c r="L66" s="294">
        <v>10000</v>
      </c>
      <c r="M66" s="176"/>
    </row>
    <row r="67" spans="1:13" ht="31.5" customHeight="1" x14ac:dyDescent="0.25">
      <c r="A67" s="278"/>
      <c r="B67" s="296" t="s">
        <v>22</v>
      </c>
      <c r="C67" s="297" t="s">
        <v>7</v>
      </c>
      <c r="D67" s="298" t="s">
        <v>31</v>
      </c>
      <c r="E67" s="297" t="s">
        <v>618</v>
      </c>
      <c r="F67" s="299" t="s">
        <v>577</v>
      </c>
      <c r="G67" s="300">
        <v>11</v>
      </c>
      <c r="H67" s="300">
        <v>1</v>
      </c>
      <c r="I67" s="301" t="s">
        <v>19</v>
      </c>
      <c r="J67" s="302">
        <v>10000</v>
      </c>
      <c r="K67" s="302">
        <v>10000</v>
      </c>
      <c r="L67" s="303">
        <v>10000</v>
      </c>
      <c r="M67" s="176"/>
    </row>
    <row r="68" spans="1:13" ht="63" customHeight="1" x14ac:dyDescent="0.25">
      <c r="A68" s="278"/>
      <c r="B68" s="304" t="s">
        <v>659</v>
      </c>
      <c r="C68" s="305" t="s">
        <v>49</v>
      </c>
      <c r="D68" s="306" t="s">
        <v>5</v>
      </c>
      <c r="E68" s="305" t="s">
        <v>4</v>
      </c>
      <c r="F68" s="307" t="s">
        <v>3</v>
      </c>
      <c r="G68" s="308" t="s">
        <v>1</v>
      </c>
      <c r="H68" s="308" t="s">
        <v>1</v>
      </c>
      <c r="I68" s="309" t="s">
        <v>1</v>
      </c>
      <c r="J68" s="310">
        <v>8482928</v>
      </c>
      <c r="K68" s="310">
        <v>8023242.46</v>
      </c>
      <c r="L68" s="311">
        <v>7712113.2000000002</v>
      </c>
      <c r="M68" s="176"/>
    </row>
    <row r="69" spans="1:13" ht="15.75" customHeight="1" x14ac:dyDescent="0.25">
      <c r="A69" s="278"/>
      <c r="B69" s="312" t="s">
        <v>573</v>
      </c>
      <c r="C69" s="313" t="s">
        <v>49</v>
      </c>
      <c r="D69" s="314" t="s">
        <v>31</v>
      </c>
      <c r="E69" s="313" t="s">
        <v>4</v>
      </c>
      <c r="F69" s="315" t="s">
        <v>3</v>
      </c>
      <c r="G69" s="316" t="s">
        <v>1</v>
      </c>
      <c r="H69" s="316" t="s">
        <v>1</v>
      </c>
      <c r="I69" s="317" t="s">
        <v>1</v>
      </c>
      <c r="J69" s="318">
        <v>8482928</v>
      </c>
      <c r="K69" s="318">
        <v>8023242.46</v>
      </c>
      <c r="L69" s="319">
        <v>7712113.2000000002</v>
      </c>
      <c r="M69" s="176"/>
    </row>
    <row r="70" spans="1:13" ht="31.5" customHeight="1" x14ac:dyDescent="0.25">
      <c r="A70" s="278"/>
      <c r="B70" s="287" t="s">
        <v>574</v>
      </c>
      <c r="C70" s="288" t="s">
        <v>49</v>
      </c>
      <c r="D70" s="289" t="s">
        <v>31</v>
      </c>
      <c r="E70" s="288" t="s">
        <v>6</v>
      </c>
      <c r="F70" s="290" t="s">
        <v>3</v>
      </c>
      <c r="G70" s="291" t="s">
        <v>1</v>
      </c>
      <c r="H70" s="291" t="s">
        <v>1</v>
      </c>
      <c r="I70" s="292" t="s">
        <v>1</v>
      </c>
      <c r="J70" s="293">
        <v>8430188</v>
      </c>
      <c r="K70" s="293">
        <v>8002702.46</v>
      </c>
      <c r="L70" s="294">
        <v>7691573.2000000002</v>
      </c>
      <c r="M70" s="176"/>
    </row>
    <row r="71" spans="1:13" ht="15.75" customHeight="1" x14ac:dyDescent="0.25">
      <c r="A71" s="278"/>
      <c r="B71" s="287" t="s">
        <v>575</v>
      </c>
      <c r="C71" s="288" t="s">
        <v>49</v>
      </c>
      <c r="D71" s="289" t="s">
        <v>31</v>
      </c>
      <c r="E71" s="288" t="s">
        <v>6</v>
      </c>
      <c r="F71" s="290" t="s">
        <v>63</v>
      </c>
      <c r="G71" s="291" t="s">
        <v>1</v>
      </c>
      <c r="H71" s="291" t="s">
        <v>1</v>
      </c>
      <c r="I71" s="292" t="s">
        <v>1</v>
      </c>
      <c r="J71" s="293">
        <v>950653</v>
      </c>
      <c r="K71" s="293">
        <v>950653</v>
      </c>
      <c r="L71" s="294">
        <v>950653</v>
      </c>
      <c r="M71" s="176"/>
    </row>
    <row r="72" spans="1:13" ht="31.5" customHeight="1" x14ac:dyDescent="0.25">
      <c r="A72" s="278"/>
      <c r="B72" s="295" t="s">
        <v>64</v>
      </c>
      <c r="C72" s="288" t="s">
        <v>49</v>
      </c>
      <c r="D72" s="289" t="s">
        <v>31</v>
      </c>
      <c r="E72" s="288" t="s">
        <v>6</v>
      </c>
      <c r="F72" s="290" t="s">
        <v>63</v>
      </c>
      <c r="G72" s="291">
        <v>1</v>
      </c>
      <c r="H72" s="291">
        <v>2</v>
      </c>
      <c r="I72" s="292" t="s">
        <v>1</v>
      </c>
      <c r="J72" s="293">
        <v>950653</v>
      </c>
      <c r="K72" s="293">
        <v>950653</v>
      </c>
      <c r="L72" s="294">
        <v>950653</v>
      </c>
      <c r="M72" s="176"/>
    </row>
    <row r="73" spans="1:13" ht="31.5" customHeight="1" x14ac:dyDescent="0.25">
      <c r="A73" s="278"/>
      <c r="B73" s="296" t="s">
        <v>51</v>
      </c>
      <c r="C73" s="297" t="s">
        <v>49</v>
      </c>
      <c r="D73" s="298" t="s">
        <v>31</v>
      </c>
      <c r="E73" s="297" t="s">
        <v>6</v>
      </c>
      <c r="F73" s="299" t="s">
        <v>63</v>
      </c>
      <c r="G73" s="300">
        <v>1</v>
      </c>
      <c r="H73" s="300">
        <v>2</v>
      </c>
      <c r="I73" s="301" t="s">
        <v>50</v>
      </c>
      <c r="J73" s="302">
        <v>950653</v>
      </c>
      <c r="K73" s="302">
        <v>950653</v>
      </c>
      <c r="L73" s="303">
        <v>950653</v>
      </c>
      <c r="M73" s="176"/>
    </row>
    <row r="74" spans="1:13" ht="15.75" customHeight="1" x14ac:dyDescent="0.25">
      <c r="A74" s="278"/>
      <c r="B74" s="320" t="s">
        <v>576</v>
      </c>
      <c r="C74" s="321" t="s">
        <v>49</v>
      </c>
      <c r="D74" s="322" t="s">
        <v>31</v>
      </c>
      <c r="E74" s="321" t="s">
        <v>6</v>
      </c>
      <c r="F74" s="323" t="s">
        <v>61</v>
      </c>
      <c r="G74" s="324" t="s">
        <v>1</v>
      </c>
      <c r="H74" s="324" t="s">
        <v>1</v>
      </c>
      <c r="I74" s="325" t="s">
        <v>1</v>
      </c>
      <c r="J74" s="326">
        <v>4240516</v>
      </c>
      <c r="K74" s="326">
        <v>4469000</v>
      </c>
      <c r="L74" s="327">
        <v>4469000</v>
      </c>
      <c r="M74" s="176"/>
    </row>
    <row r="75" spans="1:13" ht="47.25" customHeight="1" x14ac:dyDescent="0.25">
      <c r="A75" s="278"/>
      <c r="B75" s="295" t="s">
        <v>62</v>
      </c>
      <c r="C75" s="288" t="s">
        <v>49</v>
      </c>
      <c r="D75" s="289" t="s">
        <v>31</v>
      </c>
      <c r="E75" s="288" t="s">
        <v>6</v>
      </c>
      <c r="F75" s="290" t="s">
        <v>61</v>
      </c>
      <c r="G75" s="291">
        <v>1</v>
      </c>
      <c r="H75" s="291">
        <v>4</v>
      </c>
      <c r="I75" s="292" t="s">
        <v>1</v>
      </c>
      <c r="J75" s="293">
        <v>4240516</v>
      </c>
      <c r="K75" s="293">
        <v>4469000</v>
      </c>
      <c r="L75" s="294">
        <v>4469000</v>
      </c>
      <c r="M75" s="176"/>
    </row>
    <row r="76" spans="1:13" ht="31.5" customHeight="1" x14ac:dyDescent="0.25">
      <c r="A76" s="278"/>
      <c r="B76" s="295" t="s">
        <v>51</v>
      </c>
      <c r="C76" s="288" t="s">
        <v>49</v>
      </c>
      <c r="D76" s="289" t="s">
        <v>31</v>
      </c>
      <c r="E76" s="288" t="s">
        <v>6</v>
      </c>
      <c r="F76" s="290" t="s">
        <v>61</v>
      </c>
      <c r="G76" s="291">
        <v>1</v>
      </c>
      <c r="H76" s="291">
        <v>4</v>
      </c>
      <c r="I76" s="292" t="s">
        <v>50</v>
      </c>
      <c r="J76" s="293">
        <v>3593303</v>
      </c>
      <c r="K76" s="293">
        <v>3593303</v>
      </c>
      <c r="L76" s="294">
        <v>3593303</v>
      </c>
      <c r="M76" s="176"/>
    </row>
    <row r="77" spans="1:13" ht="31.5" customHeight="1" x14ac:dyDescent="0.25">
      <c r="A77" s="278"/>
      <c r="B77" s="296" t="s">
        <v>22</v>
      </c>
      <c r="C77" s="297" t="s">
        <v>49</v>
      </c>
      <c r="D77" s="298" t="s">
        <v>31</v>
      </c>
      <c r="E77" s="297" t="s">
        <v>6</v>
      </c>
      <c r="F77" s="299" t="s">
        <v>61</v>
      </c>
      <c r="G77" s="300">
        <v>1</v>
      </c>
      <c r="H77" s="300">
        <v>4</v>
      </c>
      <c r="I77" s="301" t="s">
        <v>19</v>
      </c>
      <c r="J77" s="302">
        <v>647213</v>
      </c>
      <c r="K77" s="302">
        <v>875697</v>
      </c>
      <c r="L77" s="303">
        <v>875697</v>
      </c>
      <c r="M77" s="176"/>
    </row>
    <row r="78" spans="1:13" ht="31.5" customHeight="1" x14ac:dyDescent="0.25">
      <c r="A78" s="278"/>
      <c r="B78" s="320" t="s">
        <v>596</v>
      </c>
      <c r="C78" s="321" t="s">
        <v>49</v>
      </c>
      <c r="D78" s="322" t="s">
        <v>31</v>
      </c>
      <c r="E78" s="321" t="s">
        <v>6</v>
      </c>
      <c r="F78" s="323" t="s">
        <v>47</v>
      </c>
      <c r="G78" s="324" t="s">
        <v>1</v>
      </c>
      <c r="H78" s="324" t="s">
        <v>1</v>
      </c>
      <c r="I78" s="325" t="s">
        <v>1</v>
      </c>
      <c r="J78" s="326">
        <v>321300</v>
      </c>
      <c r="K78" s="326">
        <v>336200</v>
      </c>
      <c r="L78" s="327">
        <v>348400</v>
      </c>
      <c r="M78" s="176"/>
    </row>
    <row r="79" spans="1:13" ht="15.75" customHeight="1" x14ac:dyDescent="0.25">
      <c r="A79" s="278"/>
      <c r="B79" s="295" t="s">
        <v>52</v>
      </c>
      <c r="C79" s="288" t="s">
        <v>49</v>
      </c>
      <c r="D79" s="289" t="s">
        <v>31</v>
      </c>
      <c r="E79" s="288" t="s">
        <v>6</v>
      </c>
      <c r="F79" s="290" t="s">
        <v>47</v>
      </c>
      <c r="G79" s="291">
        <v>2</v>
      </c>
      <c r="H79" s="291">
        <v>3</v>
      </c>
      <c r="I79" s="292" t="s">
        <v>1</v>
      </c>
      <c r="J79" s="293">
        <v>321300</v>
      </c>
      <c r="K79" s="293">
        <v>336200</v>
      </c>
      <c r="L79" s="294">
        <v>348400</v>
      </c>
      <c r="M79" s="176"/>
    </row>
    <row r="80" spans="1:13" ht="31.5" customHeight="1" x14ac:dyDescent="0.25">
      <c r="A80" s="278"/>
      <c r="B80" s="295" t="s">
        <v>51</v>
      </c>
      <c r="C80" s="288" t="s">
        <v>49</v>
      </c>
      <c r="D80" s="289" t="s">
        <v>31</v>
      </c>
      <c r="E80" s="288" t="s">
        <v>6</v>
      </c>
      <c r="F80" s="290" t="s">
        <v>47</v>
      </c>
      <c r="G80" s="291">
        <v>2</v>
      </c>
      <c r="H80" s="291">
        <v>3</v>
      </c>
      <c r="I80" s="292" t="s">
        <v>50</v>
      </c>
      <c r="J80" s="293">
        <v>297404</v>
      </c>
      <c r="K80" s="293">
        <v>297404</v>
      </c>
      <c r="L80" s="294">
        <v>297404</v>
      </c>
      <c r="M80" s="176"/>
    </row>
    <row r="81" spans="1:13" ht="31.5" customHeight="1" x14ac:dyDescent="0.25">
      <c r="A81" s="278"/>
      <c r="B81" s="296" t="s">
        <v>22</v>
      </c>
      <c r="C81" s="297" t="s">
        <v>49</v>
      </c>
      <c r="D81" s="298" t="s">
        <v>31</v>
      </c>
      <c r="E81" s="297" t="s">
        <v>6</v>
      </c>
      <c r="F81" s="299" t="s">
        <v>47</v>
      </c>
      <c r="G81" s="300">
        <v>2</v>
      </c>
      <c r="H81" s="300">
        <v>3</v>
      </c>
      <c r="I81" s="301" t="s">
        <v>19</v>
      </c>
      <c r="J81" s="302">
        <v>23896</v>
      </c>
      <c r="K81" s="302">
        <v>38796</v>
      </c>
      <c r="L81" s="303">
        <v>50996</v>
      </c>
      <c r="M81" s="176"/>
    </row>
    <row r="82" spans="1:13" ht="31.5" customHeight="1" x14ac:dyDescent="0.25">
      <c r="A82" s="278"/>
      <c r="B82" s="320" t="s">
        <v>588</v>
      </c>
      <c r="C82" s="321" t="s">
        <v>49</v>
      </c>
      <c r="D82" s="322" t="s">
        <v>31</v>
      </c>
      <c r="E82" s="321" t="s">
        <v>6</v>
      </c>
      <c r="F82" s="323" t="s">
        <v>589</v>
      </c>
      <c r="G82" s="324" t="s">
        <v>1</v>
      </c>
      <c r="H82" s="324" t="s">
        <v>1</v>
      </c>
      <c r="I82" s="325" t="s">
        <v>1</v>
      </c>
      <c r="J82" s="326">
        <v>2386719</v>
      </c>
      <c r="K82" s="326">
        <v>2246849.46</v>
      </c>
      <c r="L82" s="327">
        <v>1923520.2</v>
      </c>
      <c r="M82" s="176"/>
    </row>
    <row r="83" spans="1:13" ht="15.75" customHeight="1" x14ac:dyDescent="0.25">
      <c r="A83" s="278"/>
      <c r="B83" s="295" t="s">
        <v>60</v>
      </c>
      <c r="C83" s="288" t="s">
        <v>49</v>
      </c>
      <c r="D83" s="289" t="s">
        <v>31</v>
      </c>
      <c r="E83" s="288" t="s">
        <v>6</v>
      </c>
      <c r="F83" s="290" t="s">
        <v>589</v>
      </c>
      <c r="G83" s="291">
        <v>1</v>
      </c>
      <c r="H83" s="291">
        <v>13</v>
      </c>
      <c r="I83" s="292" t="s">
        <v>1</v>
      </c>
      <c r="J83" s="293">
        <v>2386719</v>
      </c>
      <c r="K83" s="293">
        <v>2246849.46</v>
      </c>
      <c r="L83" s="294">
        <v>1923520.2</v>
      </c>
      <c r="M83" s="176"/>
    </row>
    <row r="84" spans="1:13" ht="15.75" customHeight="1" x14ac:dyDescent="0.25">
      <c r="A84" s="278"/>
      <c r="B84" s="295" t="s">
        <v>590</v>
      </c>
      <c r="C84" s="288" t="s">
        <v>49</v>
      </c>
      <c r="D84" s="289" t="s">
        <v>31</v>
      </c>
      <c r="E84" s="288" t="s">
        <v>6</v>
      </c>
      <c r="F84" s="290" t="s">
        <v>589</v>
      </c>
      <c r="G84" s="291">
        <v>1</v>
      </c>
      <c r="H84" s="291">
        <v>13</v>
      </c>
      <c r="I84" s="292" t="s">
        <v>591</v>
      </c>
      <c r="J84" s="293">
        <v>1937735</v>
      </c>
      <c r="K84" s="293">
        <v>1937735</v>
      </c>
      <c r="L84" s="294">
        <v>1872536.2</v>
      </c>
      <c r="M84" s="176"/>
    </row>
    <row r="85" spans="1:13" ht="31.5" customHeight="1" x14ac:dyDescent="0.25">
      <c r="A85" s="278"/>
      <c r="B85" s="296" t="s">
        <v>22</v>
      </c>
      <c r="C85" s="297" t="s">
        <v>49</v>
      </c>
      <c r="D85" s="298" t="s">
        <v>31</v>
      </c>
      <c r="E85" s="297" t="s">
        <v>6</v>
      </c>
      <c r="F85" s="299" t="s">
        <v>589</v>
      </c>
      <c r="G85" s="300">
        <v>1</v>
      </c>
      <c r="H85" s="300">
        <v>13</v>
      </c>
      <c r="I85" s="301" t="s">
        <v>19</v>
      </c>
      <c r="J85" s="302">
        <v>448984</v>
      </c>
      <c r="K85" s="302">
        <v>309114.46000000002</v>
      </c>
      <c r="L85" s="303">
        <v>50984</v>
      </c>
      <c r="M85" s="176"/>
    </row>
    <row r="86" spans="1:13" ht="31.5" customHeight="1" x14ac:dyDescent="0.25">
      <c r="A86" s="278"/>
      <c r="B86" s="320" t="s">
        <v>371</v>
      </c>
      <c r="C86" s="321" t="s">
        <v>49</v>
      </c>
      <c r="D86" s="322" t="s">
        <v>31</v>
      </c>
      <c r="E86" s="321" t="s">
        <v>6</v>
      </c>
      <c r="F86" s="323" t="s">
        <v>592</v>
      </c>
      <c r="G86" s="324" t="s">
        <v>1</v>
      </c>
      <c r="H86" s="324" t="s">
        <v>1</v>
      </c>
      <c r="I86" s="325" t="s">
        <v>1</v>
      </c>
      <c r="J86" s="326">
        <v>359000</v>
      </c>
      <c r="K86" s="326">
        <v>0</v>
      </c>
      <c r="L86" s="327">
        <v>0</v>
      </c>
      <c r="M86" s="176"/>
    </row>
    <row r="87" spans="1:13" ht="15.75" customHeight="1" x14ac:dyDescent="0.25">
      <c r="A87" s="278"/>
      <c r="B87" s="295" t="s">
        <v>60</v>
      </c>
      <c r="C87" s="288" t="s">
        <v>49</v>
      </c>
      <c r="D87" s="289" t="s">
        <v>31</v>
      </c>
      <c r="E87" s="288" t="s">
        <v>6</v>
      </c>
      <c r="F87" s="290" t="s">
        <v>592</v>
      </c>
      <c r="G87" s="291">
        <v>1</v>
      </c>
      <c r="H87" s="291">
        <v>13</v>
      </c>
      <c r="I87" s="292" t="s">
        <v>1</v>
      </c>
      <c r="J87" s="293">
        <v>359000</v>
      </c>
      <c r="K87" s="293">
        <v>0</v>
      </c>
      <c r="L87" s="294">
        <v>0</v>
      </c>
      <c r="M87" s="176"/>
    </row>
    <row r="88" spans="1:13" ht="15.75" customHeight="1" x14ac:dyDescent="0.25">
      <c r="A88" s="278"/>
      <c r="B88" s="296" t="s">
        <v>590</v>
      </c>
      <c r="C88" s="297" t="s">
        <v>49</v>
      </c>
      <c r="D88" s="298" t="s">
        <v>31</v>
      </c>
      <c r="E88" s="297" t="s">
        <v>6</v>
      </c>
      <c r="F88" s="299" t="s">
        <v>592</v>
      </c>
      <c r="G88" s="300">
        <v>1</v>
      </c>
      <c r="H88" s="300">
        <v>13</v>
      </c>
      <c r="I88" s="301" t="s">
        <v>591</v>
      </c>
      <c r="J88" s="302">
        <v>359000</v>
      </c>
      <c r="K88" s="302">
        <v>0</v>
      </c>
      <c r="L88" s="303">
        <v>0</v>
      </c>
      <c r="M88" s="176"/>
    </row>
    <row r="89" spans="1:13" ht="15.75" customHeight="1" x14ac:dyDescent="0.25">
      <c r="A89" s="278"/>
      <c r="B89" s="320" t="s">
        <v>595</v>
      </c>
      <c r="C89" s="321" t="s">
        <v>49</v>
      </c>
      <c r="D89" s="322" t="s">
        <v>31</v>
      </c>
      <c r="E89" s="321" t="s">
        <v>6</v>
      </c>
      <c r="F89" s="323" t="s">
        <v>359</v>
      </c>
      <c r="G89" s="324" t="s">
        <v>1</v>
      </c>
      <c r="H89" s="324" t="s">
        <v>1</v>
      </c>
      <c r="I89" s="325" t="s">
        <v>1</v>
      </c>
      <c r="J89" s="326">
        <v>172000</v>
      </c>
      <c r="K89" s="326">
        <v>0</v>
      </c>
      <c r="L89" s="327">
        <v>0</v>
      </c>
      <c r="M89" s="176"/>
    </row>
    <row r="90" spans="1:13" ht="15.75" customHeight="1" x14ac:dyDescent="0.25">
      <c r="A90" s="278"/>
      <c r="B90" s="295" t="s">
        <v>60</v>
      </c>
      <c r="C90" s="288" t="s">
        <v>49</v>
      </c>
      <c r="D90" s="289" t="s">
        <v>31</v>
      </c>
      <c r="E90" s="288" t="s">
        <v>6</v>
      </c>
      <c r="F90" s="290" t="s">
        <v>359</v>
      </c>
      <c r="G90" s="291">
        <v>1</v>
      </c>
      <c r="H90" s="291">
        <v>13</v>
      </c>
      <c r="I90" s="292" t="s">
        <v>1</v>
      </c>
      <c r="J90" s="293">
        <v>172000</v>
      </c>
      <c r="K90" s="293">
        <v>0</v>
      </c>
      <c r="L90" s="294">
        <v>0</v>
      </c>
      <c r="M90" s="176"/>
    </row>
    <row r="91" spans="1:13" ht="15.75" customHeight="1" x14ac:dyDescent="0.25">
      <c r="A91" s="278"/>
      <c r="B91" s="296" t="s">
        <v>56</v>
      </c>
      <c r="C91" s="297" t="s">
        <v>49</v>
      </c>
      <c r="D91" s="298" t="s">
        <v>31</v>
      </c>
      <c r="E91" s="297" t="s">
        <v>6</v>
      </c>
      <c r="F91" s="299" t="s">
        <v>359</v>
      </c>
      <c r="G91" s="300">
        <v>1</v>
      </c>
      <c r="H91" s="300">
        <v>13</v>
      </c>
      <c r="I91" s="301" t="s">
        <v>54</v>
      </c>
      <c r="J91" s="302">
        <v>172000</v>
      </c>
      <c r="K91" s="302">
        <v>0</v>
      </c>
      <c r="L91" s="303">
        <v>0</v>
      </c>
      <c r="M91" s="176"/>
    </row>
    <row r="92" spans="1:13" ht="31.5" customHeight="1" x14ac:dyDescent="0.25">
      <c r="A92" s="278"/>
      <c r="B92" s="320" t="s">
        <v>579</v>
      </c>
      <c r="C92" s="321" t="s">
        <v>49</v>
      </c>
      <c r="D92" s="322" t="s">
        <v>31</v>
      </c>
      <c r="E92" s="321" t="s">
        <v>21</v>
      </c>
      <c r="F92" s="323" t="s">
        <v>3</v>
      </c>
      <c r="G92" s="324" t="s">
        <v>1</v>
      </c>
      <c r="H92" s="324" t="s">
        <v>1</v>
      </c>
      <c r="I92" s="325" t="s">
        <v>1</v>
      </c>
      <c r="J92" s="326">
        <v>52740</v>
      </c>
      <c r="K92" s="326">
        <v>20540</v>
      </c>
      <c r="L92" s="327">
        <v>20540</v>
      </c>
      <c r="M92" s="176"/>
    </row>
    <row r="93" spans="1:13" ht="47.25" customHeight="1" x14ac:dyDescent="0.25">
      <c r="A93" s="278"/>
      <c r="B93" s="287" t="s">
        <v>582</v>
      </c>
      <c r="C93" s="288" t="s">
        <v>49</v>
      </c>
      <c r="D93" s="289" t="s">
        <v>31</v>
      </c>
      <c r="E93" s="288" t="s">
        <v>21</v>
      </c>
      <c r="F93" s="290" t="s">
        <v>583</v>
      </c>
      <c r="G93" s="291" t="s">
        <v>1</v>
      </c>
      <c r="H93" s="291" t="s">
        <v>1</v>
      </c>
      <c r="I93" s="292" t="s">
        <v>1</v>
      </c>
      <c r="J93" s="293">
        <v>10540</v>
      </c>
      <c r="K93" s="293">
        <v>10540</v>
      </c>
      <c r="L93" s="294">
        <v>10540</v>
      </c>
      <c r="M93" s="176"/>
    </row>
    <row r="94" spans="1:13" ht="47.25" customHeight="1" x14ac:dyDescent="0.25">
      <c r="A94" s="278"/>
      <c r="B94" s="295" t="s">
        <v>62</v>
      </c>
      <c r="C94" s="288" t="s">
        <v>49</v>
      </c>
      <c r="D94" s="289" t="s">
        <v>31</v>
      </c>
      <c r="E94" s="288" t="s">
        <v>21</v>
      </c>
      <c r="F94" s="290" t="s">
        <v>583</v>
      </c>
      <c r="G94" s="291">
        <v>1</v>
      </c>
      <c r="H94" s="291">
        <v>4</v>
      </c>
      <c r="I94" s="292" t="s">
        <v>1</v>
      </c>
      <c r="J94" s="293">
        <v>10540</v>
      </c>
      <c r="K94" s="293">
        <v>10540</v>
      </c>
      <c r="L94" s="294">
        <v>10540</v>
      </c>
      <c r="M94" s="176"/>
    </row>
    <row r="95" spans="1:13" ht="15.75" customHeight="1" x14ac:dyDescent="0.25">
      <c r="A95" s="278"/>
      <c r="B95" s="296" t="s">
        <v>245</v>
      </c>
      <c r="C95" s="297" t="s">
        <v>49</v>
      </c>
      <c r="D95" s="298" t="s">
        <v>31</v>
      </c>
      <c r="E95" s="297" t="s">
        <v>21</v>
      </c>
      <c r="F95" s="299" t="s">
        <v>583</v>
      </c>
      <c r="G95" s="300">
        <v>1</v>
      </c>
      <c r="H95" s="300">
        <v>4</v>
      </c>
      <c r="I95" s="301" t="s">
        <v>361</v>
      </c>
      <c r="J95" s="302">
        <v>10540</v>
      </c>
      <c r="K95" s="302">
        <v>10540</v>
      </c>
      <c r="L95" s="303">
        <v>10540</v>
      </c>
      <c r="M95" s="176"/>
    </row>
    <row r="96" spans="1:13" ht="63" customHeight="1" x14ac:dyDescent="0.25">
      <c r="A96" s="278"/>
      <c r="B96" s="320" t="s">
        <v>584</v>
      </c>
      <c r="C96" s="321" t="s">
        <v>49</v>
      </c>
      <c r="D96" s="322" t="s">
        <v>31</v>
      </c>
      <c r="E96" s="321" t="s">
        <v>21</v>
      </c>
      <c r="F96" s="323" t="s">
        <v>585</v>
      </c>
      <c r="G96" s="324" t="s">
        <v>1</v>
      </c>
      <c r="H96" s="324" t="s">
        <v>1</v>
      </c>
      <c r="I96" s="325" t="s">
        <v>1</v>
      </c>
      <c r="J96" s="326">
        <v>10000</v>
      </c>
      <c r="K96" s="326">
        <v>10000</v>
      </c>
      <c r="L96" s="327">
        <v>10000</v>
      </c>
      <c r="M96" s="176"/>
    </row>
    <row r="97" spans="1:13" ht="47.25" customHeight="1" x14ac:dyDescent="0.25">
      <c r="A97" s="278"/>
      <c r="B97" s="295" t="s">
        <v>62</v>
      </c>
      <c r="C97" s="288" t="s">
        <v>49</v>
      </c>
      <c r="D97" s="289" t="s">
        <v>31</v>
      </c>
      <c r="E97" s="288" t="s">
        <v>21</v>
      </c>
      <c r="F97" s="290" t="s">
        <v>585</v>
      </c>
      <c r="G97" s="291">
        <v>1</v>
      </c>
      <c r="H97" s="291">
        <v>4</v>
      </c>
      <c r="I97" s="292" t="s">
        <v>1</v>
      </c>
      <c r="J97" s="293">
        <v>10000</v>
      </c>
      <c r="K97" s="293">
        <v>10000</v>
      </c>
      <c r="L97" s="294">
        <v>10000</v>
      </c>
      <c r="M97" s="176"/>
    </row>
    <row r="98" spans="1:13" ht="15.75" customHeight="1" x14ac:dyDescent="0.25">
      <c r="A98" s="278"/>
      <c r="B98" s="296" t="s">
        <v>245</v>
      </c>
      <c r="C98" s="297" t="s">
        <v>49</v>
      </c>
      <c r="D98" s="298" t="s">
        <v>31</v>
      </c>
      <c r="E98" s="297" t="s">
        <v>21</v>
      </c>
      <c r="F98" s="299" t="s">
        <v>585</v>
      </c>
      <c r="G98" s="300">
        <v>1</v>
      </c>
      <c r="H98" s="300">
        <v>4</v>
      </c>
      <c r="I98" s="301" t="s">
        <v>361</v>
      </c>
      <c r="J98" s="302">
        <v>10000</v>
      </c>
      <c r="K98" s="302">
        <v>10000</v>
      </c>
      <c r="L98" s="303">
        <v>10000</v>
      </c>
      <c r="M98" s="176"/>
    </row>
    <row r="99" spans="1:13" ht="47.25" customHeight="1" x14ac:dyDescent="0.25">
      <c r="A99" s="278"/>
      <c r="B99" s="320" t="s">
        <v>586</v>
      </c>
      <c r="C99" s="321" t="s">
        <v>49</v>
      </c>
      <c r="D99" s="322" t="s">
        <v>31</v>
      </c>
      <c r="E99" s="321" t="s">
        <v>21</v>
      </c>
      <c r="F99" s="323" t="s">
        <v>587</v>
      </c>
      <c r="G99" s="324" t="s">
        <v>1</v>
      </c>
      <c r="H99" s="324" t="s">
        <v>1</v>
      </c>
      <c r="I99" s="325" t="s">
        <v>1</v>
      </c>
      <c r="J99" s="326">
        <v>32200</v>
      </c>
      <c r="K99" s="326">
        <v>0</v>
      </c>
      <c r="L99" s="327">
        <v>0</v>
      </c>
      <c r="M99" s="176"/>
    </row>
    <row r="100" spans="1:13" ht="31.5" customHeight="1" x14ac:dyDescent="0.25">
      <c r="A100" s="278"/>
      <c r="B100" s="295" t="s">
        <v>324</v>
      </c>
      <c r="C100" s="288" t="s">
        <v>49</v>
      </c>
      <c r="D100" s="289" t="s">
        <v>31</v>
      </c>
      <c r="E100" s="288" t="s">
        <v>21</v>
      </c>
      <c r="F100" s="290" t="s">
        <v>587</v>
      </c>
      <c r="G100" s="291">
        <v>1</v>
      </c>
      <c r="H100" s="291">
        <v>6</v>
      </c>
      <c r="I100" s="292" t="s">
        <v>1</v>
      </c>
      <c r="J100" s="293">
        <v>32200</v>
      </c>
      <c r="K100" s="293">
        <v>0</v>
      </c>
      <c r="L100" s="294">
        <v>0</v>
      </c>
      <c r="M100" s="176"/>
    </row>
    <row r="101" spans="1:13" ht="15.75" customHeight="1" x14ac:dyDescent="0.25">
      <c r="A101" s="278"/>
      <c r="B101" s="296" t="s">
        <v>245</v>
      </c>
      <c r="C101" s="297" t="s">
        <v>49</v>
      </c>
      <c r="D101" s="298" t="s">
        <v>31</v>
      </c>
      <c r="E101" s="297" t="s">
        <v>21</v>
      </c>
      <c r="F101" s="299" t="s">
        <v>587</v>
      </c>
      <c r="G101" s="300">
        <v>1</v>
      </c>
      <c r="H101" s="300">
        <v>6</v>
      </c>
      <c r="I101" s="301" t="s">
        <v>361</v>
      </c>
      <c r="J101" s="302">
        <v>32200</v>
      </c>
      <c r="K101" s="302">
        <v>0</v>
      </c>
      <c r="L101" s="303">
        <v>0</v>
      </c>
      <c r="M101" s="176"/>
    </row>
    <row r="102" spans="1:13" ht="15.75" customHeight="1" x14ac:dyDescent="0.25">
      <c r="A102" s="278"/>
      <c r="B102" s="304" t="s">
        <v>2</v>
      </c>
      <c r="C102" s="305"/>
      <c r="D102" s="306"/>
      <c r="E102" s="305"/>
      <c r="F102" s="307"/>
      <c r="G102" s="308" t="s">
        <v>1</v>
      </c>
      <c r="H102" s="308" t="s">
        <v>1</v>
      </c>
      <c r="I102" s="309" t="s">
        <v>1</v>
      </c>
      <c r="J102" s="310">
        <v>0</v>
      </c>
      <c r="K102" s="310">
        <v>322148.15999999997</v>
      </c>
      <c r="L102" s="311">
        <v>649402.28</v>
      </c>
      <c r="M102" s="176"/>
    </row>
    <row r="103" spans="1:13" ht="15.75" customHeight="1" thickBot="1" x14ac:dyDescent="0.3">
      <c r="A103" s="328"/>
      <c r="B103" s="329" t="s">
        <v>0</v>
      </c>
      <c r="C103" s="330"/>
      <c r="D103" s="330"/>
      <c r="E103" s="330"/>
      <c r="F103" s="330"/>
      <c r="G103" s="330"/>
      <c r="H103" s="330"/>
      <c r="I103" s="330"/>
      <c r="J103" s="331">
        <v>23558896</v>
      </c>
      <c r="K103" s="332">
        <v>12925963</v>
      </c>
      <c r="L103" s="419">
        <v>12696139</v>
      </c>
      <c r="M103" s="175"/>
    </row>
    <row r="104" spans="1:13" ht="12.75" customHeight="1" x14ac:dyDescent="0.25">
      <c r="A104" s="328"/>
      <c r="B104" s="328"/>
      <c r="C104" s="176"/>
      <c r="D104" s="176"/>
      <c r="E104" s="176"/>
      <c r="F104" s="176"/>
      <c r="G104" s="176"/>
      <c r="H104" s="176"/>
      <c r="I104" s="176"/>
      <c r="J104" s="175"/>
      <c r="K104" s="328"/>
      <c r="L104" s="176"/>
      <c r="M104" s="175"/>
    </row>
  </sheetData>
  <mergeCells count="1">
    <mergeCell ref="C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3"/>
  <sheetViews>
    <sheetView view="pageBreakPreview" topLeftCell="A85" zoomScale="118" zoomScaleNormal="120" zoomScaleSheetLayoutView="118" workbookViewId="0">
      <selection activeCell="B87" sqref="B87"/>
    </sheetView>
  </sheetViews>
  <sheetFormatPr defaultRowHeight="12.75" x14ac:dyDescent="0.2"/>
  <cols>
    <col min="1" max="1" width="0.140625" style="19" customWidth="1"/>
    <col min="2" max="2" width="21.28515625" style="46" customWidth="1"/>
    <col min="3" max="3" width="48.85546875" style="19" customWidth="1"/>
    <col min="4" max="6" width="13.7109375" style="19" customWidth="1"/>
    <col min="7" max="256" width="9.140625" style="19"/>
    <col min="257" max="257" width="0.140625" style="19" customWidth="1"/>
    <col min="258" max="258" width="22" style="19" customWidth="1"/>
    <col min="259" max="259" width="51" style="19" customWidth="1"/>
    <col min="260" max="262" width="13.7109375" style="19" customWidth="1"/>
    <col min="263" max="512" width="9.140625" style="19"/>
    <col min="513" max="513" width="0.140625" style="19" customWidth="1"/>
    <col min="514" max="514" width="22" style="19" customWidth="1"/>
    <col min="515" max="515" width="51" style="19" customWidth="1"/>
    <col min="516" max="518" width="13.7109375" style="19" customWidth="1"/>
    <col min="519" max="768" width="9.140625" style="19"/>
    <col min="769" max="769" width="0.140625" style="19" customWidth="1"/>
    <col min="770" max="770" width="22" style="19" customWidth="1"/>
    <col min="771" max="771" width="51" style="19" customWidth="1"/>
    <col min="772" max="774" width="13.7109375" style="19" customWidth="1"/>
    <col min="775" max="1024" width="9.140625" style="19"/>
    <col min="1025" max="1025" width="0.140625" style="19" customWidth="1"/>
    <col min="1026" max="1026" width="22" style="19" customWidth="1"/>
    <col min="1027" max="1027" width="51" style="19" customWidth="1"/>
    <col min="1028" max="1030" width="13.7109375" style="19" customWidth="1"/>
    <col min="1031" max="1280" width="9.140625" style="19"/>
    <col min="1281" max="1281" width="0.140625" style="19" customWidth="1"/>
    <col min="1282" max="1282" width="22" style="19" customWidth="1"/>
    <col min="1283" max="1283" width="51" style="19" customWidth="1"/>
    <col min="1284" max="1286" width="13.7109375" style="19" customWidth="1"/>
    <col min="1287" max="1536" width="9.140625" style="19"/>
    <col min="1537" max="1537" width="0.140625" style="19" customWidth="1"/>
    <col min="1538" max="1538" width="22" style="19" customWidth="1"/>
    <col min="1539" max="1539" width="51" style="19" customWidth="1"/>
    <col min="1540" max="1542" width="13.7109375" style="19" customWidth="1"/>
    <col min="1543" max="1792" width="9.140625" style="19"/>
    <col min="1793" max="1793" width="0.140625" style="19" customWidth="1"/>
    <col min="1794" max="1794" width="22" style="19" customWidth="1"/>
    <col min="1795" max="1795" width="51" style="19" customWidth="1"/>
    <col min="1796" max="1798" width="13.7109375" style="19" customWidth="1"/>
    <col min="1799" max="2048" width="9.140625" style="19"/>
    <col min="2049" max="2049" width="0.140625" style="19" customWidth="1"/>
    <col min="2050" max="2050" width="22" style="19" customWidth="1"/>
    <col min="2051" max="2051" width="51" style="19" customWidth="1"/>
    <col min="2052" max="2054" width="13.7109375" style="19" customWidth="1"/>
    <col min="2055" max="2304" width="9.140625" style="19"/>
    <col min="2305" max="2305" width="0.140625" style="19" customWidth="1"/>
    <col min="2306" max="2306" width="22" style="19" customWidth="1"/>
    <col min="2307" max="2307" width="51" style="19" customWidth="1"/>
    <col min="2308" max="2310" width="13.7109375" style="19" customWidth="1"/>
    <col min="2311" max="2560" width="9.140625" style="19"/>
    <col min="2561" max="2561" width="0.140625" style="19" customWidth="1"/>
    <col min="2562" max="2562" width="22" style="19" customWidth="1"/>
    <col min="2563" max="2563" width="51" style="19" customWidth="1"/>
    <col min="2564" max="2566" width="13.7109375" style="19" customWidth="1"/>
    <col min="2567" max="2816" width="9.140625" style="19"/>
    <col min="2817" max="2817" width="0.140625" style="19" customWidth="1"/>
    <col min="2818" max="2818" width="22" style="19" customWidth="1"/>
    <col min="2819" max="2819" width="51" style="19" customWidth="1"/>
    <col min="2820" max="2822" width="13.7109375" style="19" customWidth="1"/>
    <col min="2823" max="3072" width="9.140625" style="19"/>
    <col min="3073" max="3073" width="0.140625" style="19" customWidth="1"/>
    <col min="3074" max="3074" width="22" style="19" customWidth="1"/>
    <col min="3075" max="3075" width="51" style="19" customWidth="1"/>
    <col min="3076" max="3078" width="13.7109375" style="19" customWidth="1"/>
    <col min="3079" max="3328" width="9.140625" style="19"/>
    <col min="3329" max="3329" width="0.140625" style="19" customWidth="1"/>
    <col min="3330" max="3330" width="22" style="19" customWidth="1"/>
    <col min="3331" max="3331" width="51" style="19" customWidth="1"/>
    <col min="3332" max="3334" width="13.7109375" style="19" customWidth="1"/>
    <col min="3335" max="3584" width="9.140625" style="19"/>
    <col min="3585" max="3585" width="0.140625" style="19" customWidth="1"/>
    <col min="3586" max="3586" width="22" style="19" customWidth="1"/>
    <col min="3587" max="3587" width="51" style="19" customWidth="1"/>
    <col min="3588" max="3590" width="13.7109375" style="19" customWidth="1"/>
    <col min="3591" max="3840" width="9.140625" style="19"/>
    <col min="3841" max="3841" width="0.140625" style="19" customWidth="1"/>
    <col min="3842" max="3842" width="22" style="19" customWidth="1"/>
    <col min="3843" max="3843" width="51" style="19" customWidth="1"/>
    <col min="3844" max="3846" width="13.7109375" style="19" customWidth="1"/>
    <col min="3847" max="4096" width="9.140625" style="19"/>
    <col min="4097" max="4097" width="0.140625" style="19" customWidth="1"/>
    <col min="4098" max="4098" width="22" style="19" customWidth="1"/>
    <col min="4099" max="4099" width="51" style="19" customWidth="1"/>
    <col min="4100" max="4102" width="13.7109375" style="19" customWidth="1"/>
    <col min="4103" max="4352" width="9.140625" style="19"/>
    <col min="4353" max="4353" width="0.140625" style="19" customWidth="1"/>
    <col min="4354" max="4354" width="22" style="19" customWidth="1"/>
    <col min="4355" max="4355" width="51" style="19" customWidth="1"/>
    <col min="4356" max="4358" width="13.7109375" style="19" customWidth="1"/>
    <col min="4359" max="4608" width="9.140625" style="19"/>
    <col min="4609" max="4609" width="0.140625" style="19" customWidth="1"/>
    <col min="4610" max="4610" width="22" style="19" customWidth="1"/>
    <col min="4611" max="4611" width="51" style="19" customWidth="1"/>
    <col min="4612" max="4614" width="13.7109375" style="19" customWidth="1"/>
    <col min="4615" max="4864" width="9.140625" style="19"/>
    <col min="4865" max="4865" width="0.140625" style="19" customWidth="1"/>
    <col min="4866" max="4866" width="22" style="19" customWidth="1"/>
    <col min="4867" max="4867" width="51" style="19" customWidth="1"/>
    <col min="4868" max="4870" width="13.7109375" style="19" customWidth="1"/>
    <col min="4871" max="5120" width="9.140625" style="19"/>
    <col min="5121" max="5121" width="0.140625" style="19" customWidth="1"/>
    <col min="5122" max="5122" width="22" style="19" customWidth="1"/>
    <col min="5123" max="5123" width="51" style="19" customWidth="1"/>
    <col min="5124" max="5126" width="13.7109375" style="19" customWidth="1"/>
    <col min="5127" max="5376" width="9.140625" style="19"/>
    <col min="5377" max="5377" width="0.140625" style="19" customWidth="1"/>
    <col min="5378" max="5378" width="22" style="19" customWidth="1"/>
    <col min="5379" max="5379" width="51" style="19" customWidth="1"/>
    <col min="5380" max="5382" width="13.7109375" style="19" customWidth="1"/>
    <col min="5383" max="5632" width="9.140625" style="19"/>
    <col min="5633" max="5633" width="0.140625" style="19" customWidth="1"/>
    <col min="5634" max="5634" width="22" style="19" customWidth="1"/>
    <col min="5635" max="5635" width="51" style="19" customWidth="1"/>
    <col min="5636" max="5638" width="13.7109375" style="19" customWidth="1"/>
    <col min="5639" max="5888" width="9.140625" style="19"/>
    <col min="5889" max="5889" width="0.140625" style="19" customWidth="1"/>
    <col min="5890" max="5890" width="22" style="19" customWidth="1"/>
    <col min="5891" max="5891" width="51" style="19" customWidth="1"/>
    <col min="5892" max="5894" width="13.7109375" style="19" customWidth="1"/>
    <col min="5895" max="6144" width="9.140625" style="19"/>
    <col min="6145" max="6145" width="0.140625" style="19" customWidth="1"/>
    <col min="6146" max="6146" width="22" style="19" customWidth="1"/>
    <col min="6147" max="6147" width="51" style="19" customWidth="1"/>
    <col min="6148" max="6150" width="13.7109375" style="19" customWidth="1"/>
    <col min="6151" max="6400" width="9.140625" style="19"/>
    <col min="6401" max="6401" width="0.140625" style="19" customWidth="1"/>
    <col min="6402" max="6402" width="22" style="19" customWidth="1"/>
    <col min="6403" max="6403" width="51" style="19" customWidth="1"/>
    <col min="6404" max="6406" width="13.7109375" style="19" customWidth="1"/>
    <col min="6407" max="6656" width="9.140625" style="19"/>
    <col min="6657" max="6657" width="0.140625" style="19" customWidth="1"/>
    <col min="6658" max="6658" width="22" style="19" customWidth="1"/>
    <col min="6659" max="6659" width="51" style="19" customWidth="1"/>
    <col min="6660" max="6662" width="13.7109375" style="19" customWidth="1"/>
    <col min="6663" max="6912" width="9.140625" style="19"/>
    <col min="6913" max="6913" width="0.140625" style="19" customWidth="1"/>
    <col min="6914" max="6914" width="22" style="19" customWidth="1"/>
    <col min="6915" max="6915" width="51" style="19" customWidth="1"/>
    <col min="6916" max="6918" width="13.7109375" style="19" customWidth="1"/>
    <col min="6919" max="7168" width="9.140625" style="19"/>
    <col min="7169" max="7169" width="0.140625" style="19" customWidth="1"/>
    <col min="7170" max="7170" width="22" style="19" customWidth="1"/>
    <col min="7171" max="7171" width="51" style="19" customWidth="1"/>
    <col min="7172" max="7174" width="13.7109375" style="19" customWidth="1"/>
    <col min="7175" max="7424" width="9.140625" style="19"/>
    <col min="7425" max="7425" width="0.140625" style="19" customWidth="1"/>
    <col min="7426" max="7426" width="22" style="19" customWidth="1"/>
    <col min="7427" max="7427" width="51" style="19" customWidth="1"/>
    <col min="7428" max="7430" width="13.7109375" style="19" customWidth="1"/>
    <col min="7431" max="7680" width="9.140625" style="19"/>
    <col min="7681" max="7681" width="0.140625" style="19" customWidth="1"/>
    <col min="7682" max="7682" width="22" style="19" customWidth="1"/>
    <col min="7683" max="7683" width="51" style="19" customWidth="1"/>
    <col min="7684" max="7686" width="13.7109375" style="19" customWidth="1"/>
    <col min="7687" max="7936" width="9.140625" style="19"/>
    <col min="7937" max="7937" width="0.140625" style="19" customWidth="1"/>
    <col min="7938" max="7938" width="22" style="19" customWidth="1"/>
    <col min="7939" max="7939" width="51" style="19" customWidth="1"/>
    <col min="7940" max="7942" width="13.7109375" style="19" customWidth="1"/>
    <col min="7943" max="8192" width="9.140625" style="19"/>
    <col min="8193" max="8193" width="0.140625" style="19" customWidth="1"/>
    <col min="8194" max="8194" width="22" style="19" customWidth="1"/>
    <col min="8195" max="8195" width="51" style="19" customWidth="1"/>
    <col min="8196" max="8198" width="13.7109375" style="19" customWidth="1"/>
    <col min="8199" max="8448" width="9.140625" style="19"/>
    <col min="8449" max="8449" width="0.140625" style="19" customWidth="1"/>
    <col min="8450" max="8450" width="22" style="19" customWidth="1"/>
    <col min="8451" max="8451" width="51" style="19" customWidth="1"/>
    <col min="8452" max="8454" width="13.7109375" style="19" customWidth="1"/>
    <col min="8455" max="8704" width="9.140625" style="19"/>
    <col min="8705" max="8705" width="0.140625" style="19" customWidth="1"/>
    <col min="8706" max="8706" width="22" style="19" customWidth="1"/>
    <col min="8707" max="8707" width="51" style="19" customWidth="1"/>
    <col min="8708" max="8710" width="13.7109375" style="19" customWidth="1"/>
    <col min="8711" max="8960" width="9.140625" style="19"/>
    <col min="8961" max="8961" width="0.140625" style="19" customWidth="1"/>
    <col min="8962" max="8962" width="22" style="19" customWidth="1"/>
    <col min="8963" max="8963" width="51" style="19" customWidth="1"/>
    <col min="8964" max="8966" width="13.7109375" style="19" customWidth="1"/>
    <col min="8967" max="9216" width="9.140625" style="19"/>
    <col min="9217" max="9217" width="0.140625" style="19" customWidth="1"/>
    <col min="9218" max="9218" width="22" style="19" customWidth="1"/>
    <col min="9219" max="9219" width="51" style="19" customWidth="1"/>
    <col min="9220" max="9222" width="13.7109375" style="19" customWidth="1"/>
    <col min="9223" max="9472" width="9.140625" style="19"/>
    <col min="9473" max="9473" width="0.140625" style="19" customWidth="1"/>
    <col min="9474" max="9474" width="22" style="19" customWidth="1"/>
    <col min="9475" max="9475" width="51" style="19" customWidth="1"/>
    <col min="9476" max="9478" width="13.7109375" style="19" customWidth="1"/>
    <col min="9479" max="9728" width="9.140625" style="19"/>
    <col min="9729" max="9729" width="0.140625" style="19" customWidth="1"/>
    <col min="9730" max="9730" width="22" style="19" customWidth="1"/>
    <col min="9731" max="9731" width="51" style="19" customWidth="1"/>
    <col min="9732" max="9734" width="13.7109375" style="19" customWidth="1"/>
    <col min="9735" max="9984" width="9.140625" style="19"/>
    <col min="9985" max="9985" width="0.140625" style="19" customWidth="1"/>
    <col min="9986" max="9986" width="22" style="19" customWidth="1"/>
    <col min="9987" max="9987" width="51" style="19" customWidth="1"/>
    <col min="9988" max="9990" width="13.7109375" style="19" customWidth="1"/>
    <col min="9991" max="10240" width="9.140625" style="19"/>
    <col min="10241" max="10241" width="0.140625" style="19" customWidth="1"/>
    <col min="10242" max="10242" width="22" style="19" customWidth="1"/>
    <col min="10243" max="10243" width="51" style="19" customWidth="1"/>
    <col min="10244" max="10246" width="13.7109375" style="19" customWidth="1"/>
    <col min="10247" max="10496" width="9.140625" style="19"/>
    <col min="10497" max="10497" width="0.140625" style="19" customWidth="1"/>
    <col min="10498" max="10498" width="22" style="19" customWidth="1"/>
    <col min="10499" max="10499" width="51" style="19" customWidth="1"/>
    <col min="10500" max="10502" width="13.7109375" style="19" customWidth="1"/>
    <col min="10503" max="10752" width="9.140625" style="19"/>
    <col min="10753" max="10753" width="0.140625" style="19" customWidth="1"/>
    <col min="10754" max="10754" width="22" style="19" customWidth="1"/>
    <col min="10755" max="10755" width="51" style="19" customWidth="1"/>
    <col min="10756" max="10758" width="13.7109375" style="19" customWidth="1"/>
    <col min="10759" max="11008" width="9.140625" style="19"/>
    <col min="11009" max="11009" width="0.140625" style="19" customWidth="1"/>
    <col min="11010" max="11010" width="22" style="19" customWidth="1"/>
    <col min="11011" max="11011" width="51" style="19" customWidth="1"/>
    <col min="11012" max="11014" width="13.7109375" style="19" customWidth="1"/>
    <col min="11015" max="11264" width="9.140625" style="19"/>
    <col min="11265" max="11265" width="0.140625" style="19" customWidth="1"/>
    <col min="11266" max="11266" width="22" style="19" customWidth="1"/>
    <col min="11267" max="11267" width="51" style="19" customWidth="1"/>
    <col min="11268" max="11270" width="13.7109375" style="19" customWidth="1"/>
    <col min="11271" max="11520" width="9.140625" style="19"/>
    <col min="11521" max="11521" width="0.140625" style="19" customWidth="1"/>
    <col min="11522" max="11522" width="22" style="19" customWidth="1"/>
    <col min="11523" max="11523" width="51" style="19" customWidth="1"/>
    <col min="11524" max="11526" width="13.7109375" style="19" customWidth="1"/>
    <col min="11527" max="11776" width="9.140625" style="19"/>
    <col min="11777" max="11777" width="0.140625" style="19" customWidth="1"/>
    <col min="11778" max="11778" width="22" style="19" customWidth="1"/>
    <col min="11779" max="11779" width="51" style="19" customWidth="1"/>
    <col min="11780" max="11782" width="13.7109375" style="19" customWidth="1"/>
    <col min="11783" max="12032" width="9.140625" style="19"/>
    <col min="12033" max="12033" width="0.140625" style="19" customWidth="1"/>
    <col min="12034" max="12034" width="22" style="19" customWidth="1"/>
    <col min="12035" max="12035" width="51" style="19" customWidth="1"/>
    <col min="12036" max="12038" width="13.7109375" style="19" customWidth="1"/>
    <col min="12039" max="12288" width="9.140625" style="19"/>
    <col min="12289" max="12289" width="0.140625" style="19" customWidth="1"/>
    <col min="12290" max="12290" width="22" style="19" customWidth="1"/>
    <col min="12291" max="12291" width="51" style="19" customWidth="1"/>
    <col min="12292" max="12294" width="13.7109375" style="19" customWidth="1"/>
    <col min="12295" max="12544" width="9.140625" style="19"/>
    <col min="12545" max="12545" width="0.140625" style="19" customWidth="1"/>
    <col min="12546" max="12546" width="22" style="19" customWidth="1"/>
    <col min="12547" max="12547" width="51" style="19" customWidth="1"/>
    <col min="12548" max="12550" width="13.7109375" style="19" customWidth="1"/>
    <col min="12551" max="12800" width="9.140625" style="19"/>
    <col min="12801" max="12801" width="0.140625" style="19" customWidth="1"/>
    <col min="12802" max="12802" width="22" style="19" customWidth="1"/>
    <col min="12803" max="12803" width="51" style="19" customWidth="1"/>
    <col min="12804" max="12806" width="13.7109375" style="19" customWidth="1"/>
    <col min="12807" max="13056" width="9.140625" style="19"/>
    <col min="13057" max="13057" width="0.140625" style="19" customWidth="1"/>
    <col min="13058" max="13058" width="22" style="19" customWidth="1"/>
    <col min="13059" max="13059" width="51" style="19" customWidth="1"/>
    <col min="13060" max="13062" width="13.7109375" style="19" customWidth="1"/>
    <col min="13063" max="13312" width="9.140625" style="19"/>
    <col min="13313" max="13313" width="0.140625" style="19" customWidth="1"/>
    <col min="13314" max="13314" width="22" style="19" customWidth="1"/>
    <col min="13315" max="13315" width="51" style="19" customWidth="1"/>
    <col min="13316" max="13318" width="13.7109375" style="19" customWidth="1"/>
    <col min="13319" max="13568" width="9.140625" style="19"/>
    <col min="13569" max="13569" width="0.140625" style="19" customWidth="1"/>
    <col min="13570" max="13570" width="22" style="19" customWidth="1"/>
    <col min="13571" max="13571" width="51" style="19" customWidth="1"/>
    <col min="13572" max="13574" width="13.7109375" style="19" customWidth="1"/>
    <col min="13575" max="13824" width="9.140625" style="19"/>
    <col min="13825" max="13825" width="0.140625" style="19" customWidth="1"/>
    <col min="13826" max="13826" width="22" style="19" customWidth="1"/>
    <col min="13827" max="13827" width="51" style="19" customWidth="1"/>
    <col min="13828" max="13830" width="13.7109375" style="19" customWidth="1"/>
    <col min="13831" max="14080" width="9.140625" style="19"/>
    <col min="14081" max="14081" width="0.140625" style="19" customWidth="1"/>
    <col min="14082" max="14082" width="22" style="19" customWidth="1"/>
    <col min="14083" max="14083" width="51" style="19" customWidth="1"/>
    <col min="14084" max="14086" width="13.7109375" style="19" customWidth="1"/>
    <col min="14087" max="14336" width="9.140625" style="19"/>
    <col min="14337" max="14337" width="0.140625" style="19" customWidth="1"/>
    <col min="14338" max="14338" width="22" style="19" customWidth="1"/>
    <col min="14339" max="14339" width="51" style="19" customWidth="1"/>
    <col min="14340" max="14342" width="13.7109375" style="19" customWidth="1"/>
    <col min="14343" max="14592" width="9.140625" style="19"/>
    <col min="14593" max="14593" width="0.140625" style="19" customWidth="1"/>
    <col min="14594" max="14594" width="22" style="19" customWidth="1"/>
    <col min="14595" max="14595" width="51" style="19" customWidth="1"/>
    <col min="14596" max="14598" width="13.7109375" style="19" customWidth="1"/>
    <col min="14599" max="14848" width="9.140625" style="19"/>
    <col min="14849" max="14849" width="0.140625" style="19" customWidth="1"/>
    <col min="14850" max="14850" width="22" style="19" customWidth="1"/>
    <col min="14851" max="14851" width="51" style="19" customWidth="1"/>
    <col min="14852" max="14854" width="13.7109375" style="19" customWidth="1"/>
    <col min="14855" max="15104" width="9.140625" style="19"/>
    <col min="15105" max="15105" width="0.140625" style="19" customWidth="1"/>
    <col min="15106" max="15106" width="22" style="19" customWidth="1"/>
    <col min="15107" max="15107" width="51" style="19" customWidth="1"/>
    <col min="15108" max="15110" width="13.7109375" style="19" customWidth="1"/>
    <col min="15111" max="15360" width="9.140625" style="19"/>
    <col min="15361" max="15361" width="0.140625" style="19" customWidth="1"/>
    <col min="15362" max="15362" width="22" style="19" customWidth="1"/>
    <col min="15363" max="15363" width="51" style="19" customWidth="1"/>
    <col min="15364" max="15366" width="13.7109375" style="19" customWidth="1"/>
    <col min="15367" max="15616" width="9.140625" style="19"/>
    <col min="15617" max="15617" width="0.140625" style="19" customWidth="1"/>
    <col min="15618" max="15618" width="22" style="19" customWidth="1"/>
    <col min="15619" max="15619" width="51" style="19" customWidth="1"/>
    <col min="15620" max="15622" width="13.7109375" style="19" customWidth="1"/>
    <col min="15623" max="15872" width="9.140625" style="19"/>
    <col min="15873" max="15873" width="0.140625" style="19" customWidth="1"/>
    <col min="15874" max="15874" width="22" style="19" customWidth="1"/>
    <col min="15875" max="15875" width="51" style="19" customWidth="1"/>
    <col min="15876" max="15878" width="13.7109375" style="19" customWidth="1"/>
    <col min="15879" max="16128" width="9.140625" style="19"/>
    <col min="16129" max="16129" width="0.140625" style="19" customWidth="1"/>
    <col min="16130" max="16130" width="22" style="19" customWidth="1"/>
    <col min="16131" max="16131" width="51" style="19" customWidth="1"/>
    <col min="16132" max="16134" width="13.7109375" style="19" customWidth="1"/>
    <col min="16135" max="16384" width="9.140625" style="19"/>
  </cols>
  <sheetData>
    <row r="1" spans="2:10" x14ac:dyDescent="0.2">
      <c r="B1" s="16"/>
      <c r="C1" s="16"/>
      <c r="D1" s="10"/>
      <c r="E1" s="10" t="s">
        <v>320</v>
      </c>
      <c r="F1" s="10"/>
      <c r="G1" s="17"/>
      <c r="H1" s="10"/>
      <c r="I1" s="10"/>
      <c r="J1" s="18"/>
    </row>
    <row r="2" spans="2:10" x14ac:dyDescent="0.2">
      <c r="B2" s="16"/>
      <c r="C2" s="16"/>
      <c r="D2" s="10"/>
      <c r="E2" s="10" t="s">
        <v>75</v>
      </c>
      <c r="F2" s="10"/>
      <c r="G2" s="17"/>
      <c r="H2" s="10"/>
      <c r="I2" s="10"/>
      <c r="J2" s="18"/>
    </row>
    <row r="3" spans="2:10" ht="12.75" customHeight="1" x14ac:dyDescent="0.2">
      <c r="B3" s="16"/>
      <c r="C3" s="431" t="s">
        <v>677</v>
      </c>
      <c r="D3" s="11"/>
      <c r="E3" s="529" t="s">
        <v>313</v>
      </c>
      <c r="F3" s="529"/>
      <c r="G3" s="17"/>
      <c r="H3" s="10"/>
      <c r="I3" s="10"/>
      <c r="J3" s="18"/>
    </row>
    <row r="4" spans="2:10" x14ac:dyDescent="0.2">
      <c r="B4" s="16"/>
      <c r="C4" s="431"/>
      <c r="D4" s="10"/>
      <c r="E4" s="10" t="s">
        <v>550</v>
      </c>
      <c r="F4" s="10"/>
      <c r="G4" s="17"/>
      <c r="H4" s="10"/>
      <c r="I4" s="10"/>
      <c r="J4" s="18"/>
    </row>
    <row r="5" spans="2:10" ht="12.95" customHeight="1" x14ac:dyDescent="0.2">
      <c r="B5" s="16"/>
      <c r="C5" s="16"/>
      <c r="D5" s="17"/>
      <c r="E5" s="17"/>
      <c r="F5" s="16"/>
      <c r="G5" s="17"/>
      <c r="H5" s="17"/>
      <c r="I5" s="17"/>
      <c r="J5" s="18"/>
    </row>
    <row r="6" spans="2:10" ht="12.95" customHeight="1" x14ac:dyDescent="0.2">
      <c r="B6" s="16"/>
      <c r="C6" s="16"/>
      <c r="D6" s="17"/>
      <c r="E6" s="17"/>
      <c r="F6" s="16"/>
      <c r="G6" s="17"/>
      <c r="H6" s="17"/>
      <c r="I6" s="17"/>
      <c r="J6" s="18"/>
    </row>
    <row r="7" spans="2:10" x14ac:dyDescent="0.2">
      <c r="B7" s="548" t="s">
        <v>99</v>
      </c>
      <c r="C7" s="548"/>
      <c r="D7" s="548"/>
      <c r="E7" s="548"/>
      <c r="F7" s="548"/>
      <c r="G7" s="20"/>
      <c r="H7" s="20"/>
      <c r="I7" s="20"/>
      <c r="J7" s="18"/>
    </row>
    <row r="8" spans="2:10" x14ac:dyDescent="0.2">
      <c r="B8" s="548" t="s">
        <v>314</v>
      </c>
      <c r="C8" s="548"/>
      <c r="D8" s="548"/>
      <c r="E8" s="548"/>
      <c r="F8" s="548"/>
      <c r="G8" s="21"/>
      <c r="H8" s="21"/>
      <c r="I8" s="21"/>
      <c r="J8" s="18"/>
    </row>
    <row r="9" spans="2:10" x14ac:dyDescent="0.2">
      <c r="B9" s="549" t="s">
        <v>547</v>
      </c>
      <c r="C9" s="549"/>
      <c r="D9" s="549"/>
      <c r="E9" s="549"/>
      <c r="F9" s="549"/>
      <c r="G9" s="10"/>
      <c r="H9" s="10"/>
      <c r="I9" s="10"/>
      <c r="J9" s="18"/>
    </row>
    <row r="10" spans="2:10" ht="13.5" thickBot="1" x14ac:dyDescent="0.25">
      <c r="B10" s="16"/>
      <c r="C10" s="16"/>
      <c r="D10" s="17"/>
      <c r="F10" s="22" t="s">
        <v>73</v>
      </c>
      <c r="G10" s="17"/>
      <c r="H10" s="17"/>
      <c r="I10" s="22"/>
      <c r="J10" s="18"/>
    </row>
    <row r="11" spans="2:10" ht="20.25" customHeight="1" thickBot="1" x14ac:dyDescent="0.25">
      <c r="B11" s="23" t="s">
        <v>100</v>
      </c>
      <c r="C11" s="23" t="s">
        <v>101</v>
      </c>
      <c r="D11" s="24">
        <v>2023</v>
      </c>
      <c r="E11" s="24">
        <v>2024</v>
      </c>
      <c r="F11" s="24">
        <v>2025</v>
      </c>
    </row>
    <row r="12" spans="2:10" s="27" customFormat="1" x14ac:dyDescent="0.2">
      <c r="B12" s="25" t="s">
        <v>102</v>
      </c>
      <c r="C12" s="26" t="s">
        <v>103</v>
      </c>
      <c r="D12" s="372">
        <f>D13+D18+D24+D28+D36+D39+D43+D52+D58+D65+D68+D71</f>
        <v>16375522.4</v>
      </c>
      <c r="E12" s="372">
        <f>E13+E18+E24+E28+E36+E39+E43+E52+E58+E65+E68+E71</f>
        <v>16746264.779999999</v>
      </c>
      <c r="F12" s="373">
        <f>F13+F18+F24+F28+F36+F39+F43+F52+F58+F65+F68+F71</f>
        <v>17483336.129999999</v>
      </c>
    </row>
    <row r="13" spans="2:10" s="27" customFormat="1" x14ac:dyDescent="0.2">
      <c r="B13" s="28" t="s">
        <v>104</v>
      </c>
      <c r="C13" s="29" t="s">
        <v>105</v>
      </c>
      <c r="D13" s="374">
        <f>D14</f>
        <v>10697000</v>
      </c>
      <c r="E13" s="374">
        <f>E14</f>
        <v>10929000</v>
      </c>
      <c r="F13" s="375">
        <f>F14</f>
        <v>11163000</v>
      </c>
    </row>
    <row r="14" spans="2:10" x14ac:dyDescent="0.2">
      <c r="B14" s="30" t="s">
        <v>106</v>
      </c>
      <c r="C14" s="31" t="s">
        <v>107</v>
      </c>
      <c r="D14" s="369">
        <f>D15+D16+D17</f>
        <v>10697000</v>
      </c>
      <c r="E14" s="369">
        <f>E15+E16+E17</f>
        <v>10929000</v>
      </c>
      <c r="F14" s="370">
        <f>F15+F16+F17</f>
        <v>11163000</v>
      </c>
    </row>
    <row r="15" spans="2:10" ht="63.75" x14ac:dyDescent="0.2">
      <c r="B15" s="30" t="s">
        <v>108</v>
      </c>
      <c r="C15" s="31" t="s">
        <v>109</v>
      </c>
      <c r="D15" s="369">
        <v>10000000</v>
      </c>
      <c r="E15" s="369">
        <v>10200000</v>
      </c>
      <c r="F15" s="370">
        <v>10404000</v>
      </c>
    </row>
    <row r="16" spans="2:10" ht="104.25" customHeight="1" x14ac:dyDescent="0.2">
      <c r="B16" s="30" t="s">
        <v>110</v>
      </c>
      <c r="C16" s="31" t="s">
        <v>111</v>
      </c>
      <c r="D16" s="369">
        <v>130000</v>
      </c>
      <c r="E16" s="369">
        <v>136000</v>
      </c>
      <c r="F16" s="370">
        <v>142000</v>
      </c>
    </row>
    <row r="17" spans="2:9" ht="38.25" x14ac:dyDescent="0.2">
      <c r="B17" s="30" t="s">
        <v>112</v>
      </c>
      <c r="C17" s="31" t="s">
        <v>113</v>
      </c>
      <c r="D17" s="369">
        <v>567000</v>
      </c>
      <c r="E17" s="369">
        <v>593000</v>
      </c>
      <c r="F17" s="370">
        <v>617000</v>
      </c>
    </row>
    <row r="18" spans="2:9" s="27" customFormat="1" ht="38.25" x14ac:dyDescent="0.2">
      <c r="B18" s="28" t="s">
        <v>114</v>
      </c>
      <c r="C18" s="29" t="s">
        <v>115</v>
      </c>
      <c r="D18" s="374">
        <f>D19</f>
        <v>2484521.85</v>
      </c>
      <c r="E18" s="374">
        <f>E19</f>
        <v>2612264.7799999998</v>
      </c>
      <c r="F18" s="375">
        <f>F19</f>
        <v>2734336.13</v>
      </c>
    </row>
    <row r="19" spans="2:9" ht="25.5" x14ac:dyDescent="0.2">
      <c r="B19" s="30" t="s">
        <v>116</v>
      </c>
      <c r="C19" s="31" t="s">
        <v>117</v>
      </c>
      <c r="D19" s="369">
        <f>D20+D21+D22+D23</f>
        <v>2484521.85</v>
      </c>
      <c r="E19" s="369">
        <f>E20+E21+E22+E23</f>
        <v>2612264.7799999998</v>
      </c>
      <c r="F19" s="370">
        <f>F20+F21+F22+F23</f>
        <v>2734336.13</v>
      </c>
    </row>
    <row r="20" spans="2:9" ht="76.5" x14ac:dyDescent="0.2">
      <c r="B20" s="30" t="s">
        <v>118</v>
      </c>
      <c r="C20" s="31" t="s">
        <v>119</v>
      </c>
      <c r="D20" s="369">
        <v>1176794.05</v>
      </c>
      <c r="E20" s="369">
        <v>1246266.26</v>
      </c>
      <c r="F20" s="369">
        <v>1307710.5</v>
      </c>
      <c r="I20" s="19" t="s">
        <v>683</v>
      </c>
    </row>
    <row r="21" spans="2:9" ht="89.25" x14ac:dyDescent="0.2">
      <c r="B21" s="30" t="s">
        <v>120</v>
      </c>
      <c r="C21" s="31" t="s">
        <v>121</v>
      </c>
      <c r="D21" s="369">
        <v>8174.01</v>
      </c>
      <c r="E21" s="369">
        <v>8513.16</v>
      </c>
      <c r="F21" s="369">
        <v>8699.66</v>
      </c>
    </row>
    <row r="22" spans="2:9" ht="76.5" x14ac:dyDescent="0.2">
      <c r="B22" s="30" t="s">
        <v>122</v>
      </c>
      <c r="C22" s="31" t="s">
        <v>123</v>
      </c>
      <c r="D22" s="369">
        <v>1454756.85</v>
      </c>
      <c r="E22" s="369">
        <v>1520699.88</v>
      </c>
      <c r="F22" s="369">
        <v>1578961.39</v>
      </c>
    </row>
    <row r="23" spans="2:9" ht="52.5" customHeight="1" x14ac:dyDescent="0.2">
      <c r="B23" s="30" t="s">
        <v>124</v>
      </c>
      <c r="C23" s="31" t="s">
        <v>125</v>
      </c>
      <c r="D23" s="369">
        <v>-155203.06</v>
      </c>
      <c r="E23" s="369">
        <v>-163214.51999999999</v>
      </c>
      <c r="F23" s="369">
        <v>-161035.42000000001</v>
      </c>
    </row>
    <row r="24" spans="2:9" s="27" customFormat="1" x14ac:dyDescent="0.2">
      <c r="B24" s="28" t="s">
        <v>126</v>
      </c>
      <c r="C24" s="29" t="s">
        <v>127</v>
      </c>
      <c r="D24" s="374">
        <f>D25</f>
        <v>394000</v>
      </c>
      <c r="E24" s="374">
        <f>E25</f>
        <v>464000</v>
      </c>
      <c r="F24" s="375">
        <f>F25</f>
        <v>538000</v>
      </c>
    </row>
    <row r="25" spans="2:9" x14ac:dyDescent="0.2">
      <c r="B25" s="30" t="s">
        <v>128</v>
      </c>
      <c r="C25" s="31" t="s">
        <v>129</v>
      </c>
      <c r="D25" s="369">
        <f>D26+D27</f>
        <v>394000</v>
      </c>
      <c r="E25" s="369">
        <f>E26+E27</f>
        <v>464000</v>
      </c>
      <c r="F25" s="370">
        <f>F26+F27</f>
        <v>538000</v>
      </c>
    </row>
    <row r="26" spans="2:9" x14ac:dyDescent="0.2">
      <c r="B26" s="30" t="s">
        <v>130</v>
      </c>
      <c r="C26" s="31" t="s">
        <v>129</v>
      </c>
      <c r="D26" s="369">
        <v>394000</v>
      </c>
      <c r="E26" s="369">
        <v>464000</v>
      </c>
      <c r="F26" s="370">
        <v>538000</v>
      </c>
    </row>
    <row r="27" spans="2:9" ht="25.5" x14ac:dyDescent="0.2">
      <c r="B27" s="30" t="s">
        <v>131</v>
      </c>
      <c r="C27" s="31" t="s">
        <v>132</v>
      </c>
      <c r="D27" s="369"/>
      <c r="E27" s="369"/>
      <c r="F27" s="370"/>
    </row>
    <row r="28" spans="2:9" s="27" customFormat="1" x14ac:dyDescent="0.2">
      <c r="B28" s="28" t="s">
        <v>133</v>
      </c>
      <c r="C28" s="29" t="s">
        <v>134</v>
      </c>
      <c r="D28" s="374">
        <f>D29+D31</f>
        <v>2450000</v>
      </c>
      <c r="E28" s="374">
        <f>E29+E31</f>
        <v>2681000</v>
      </c>
      <c r="F28" s="375">
        <f>F29+F31</f>
        <v>2988000</v>
      </c>
    </row>
    <row r="29" spans="2:9" x14ac:dyDescent="0.2">
      <c r="B29" s="30" t="s">
        <v>135</v>
      </c>
      <c r="C29" s="31" t="s">
        <v>136</v>
      </c>
      <c r="D29" s="369">
        <f>D30</f>
        <v>484000</v>
      </c>
      <c r="E29" s="369">
        <f>E30</f>
        <v>484000</v>
      </c>
      <c r="F29" s="370">
        <f>F30</f>
        <v>532000</v>
      </c>
    </row>
    <row r="30" spans="2:9" ht="38.25" x14ac:dyDescent="0.2">
      <c r="B30" s="30" t="s">
        <v>137</v>
      </c>
      <c r="C30" s="31" t="s">
        <v>138</v>
      </c>
      <c r="D30" s="369">
        <v>484000</v>
      </c>
      <c r="E30" s="369">
        <v>484000</v>
      </c>
      <c r="F30" s="370">
        <v>532000</v>
      </c>
    </row>
    <row r="31" spans="2:9" x14ac:dyDescent="0.2">
      <c r="B31" s="30" t="s">
        <v>139</v>
      </c>
      <c r="C31" s="31" t="s">
        <v>140</v>
      </c>
      <c r="D31" s="369">
        <f>D32+D34</f>
        <v>1966000</v>
      </c>
      <c r="E31" s="369">
        <f>E32+E34</f>
        <v>2197000</v>
      </c>
      <c r="F31" s="370">
        <f>F32+F34</f>
        <v>2456000</v>
      </c>
    </row>
    <row r="32" spans="2:9" x14ac:dyDescent="0.2">
      <c r="B32" s="30" t="s">
        <v>141</v>
      </c>
      <c r="C32" s="31" t="s">
        <v>142</v>
      </c>
      <c r="D32" s="369">
        <f>D33</f>
        <v>1137000</v>
      </c>
      <c r="E32" s="369">
        <f>E33</f>
        <v>1250000</v>
      </c>
      <c r="F32" s="370">
        <f>F33</f>
        <v>1376000</v>
      </c>
    </row>
    <row r="33" spans="2:6" ht="38.25" x14ac:dyDescent="0.2">
      <c r="B33" s="30" t="s">
        <v>143</v>
      </c>
      <c r="C33" s="31" t="s">
        <v>144</v>
      </c>
      <c r="D33" s="369">
        <v>1137000</v>
      </c>
      <c r="E33" s="369">
        <v>1250000</v>
      </c>
      <c r="F33" s="370">
        <v>1376000</v>
      </c>
    </row>
    <row r="34" spans="2:6" x14ac:dyDescent="0.2">
      <c r="B34" s="30" t="s">
        <v>145</v>
      </c>
      <c r="C34" s="31" t="s">
        <v>146</v>
      </c>
      <c r="D34" s="369">
        <f>D35</f>
        <v>829000</v>
      </c>
      <c r="E34" s="369">
        <f>E35</f>
        <v>947000</v>
      </c>
      <c r="F34" s="370">
        <f>F35</f>
        <v>1080000</v>
      </c>
    </row>
    <row r="35" spans="2:6" ht="38.25" x14ac:dyDescent="0.2">
      <c r="B35" s="30" t="s">
        <v>147</v>
      </c>
      <c r="C35" s="31" t="s">
        <v>148</v>
      </c>
      <c r="D35" s="369">
        <v>829000</v>
      </c>
      <c r="E35" s="369">
        <v>947000</v>
      </c>
      <c r="F35" s="370">
        <v>1080000</v>
      </c>
    </row>
    <row r="36" spans="2:6" s="27" customFormat="1" x14ac:dyDescent="0.2">
      <c r="B36" s="28" t="s">
        <v>149</v>
      </c>
      <c r="C36" s="29" t="s">
        <v>150</v>
      </c>
      <c r="D36" s="374">
        <f t="shared" ref="D36:F37" si="0">D37</f>
        <v>21000</v>
      </c>
      <c r="E36" s="374">
        <f t="shared" si="0"/>
        <v>21000</v>
      </c>
      <c r="F36" s="375">
        <f t="shared" si="0"/>
        <v>21000</v>
      </c>
    </row>
    <row r="37" spans="2:6" ht="38.25" x14ac:dyDescent="0.2">
      <c r="B37" s="30" t="s">
        <v>151</v>
      </c>
      <c r="C37" s="31" t="s">
        <v>152</v>
      </c>
      <c r="D37" s="369">
        <f t="shared" si="0"/>
        <v>21000</v>
      </c>
      <c r="E37" s="369">
        <f t="shared" si="0"/>
        <v>21000</v>
      </c>
      <c r="F37" s="370">
        <f t="shared" si="0"/>
        <v>21000</v>
      </c>
    </row>
    <row r="38" spans="2:6" ht="63.75" x14ac:dyDescent="0.2">
      <c r="B38" s="30" t="s">
        <v>153</v>
      </c>
      <c r="C38" s="31" t="s">
        <v>154</v>
      </c>
      <c r="D38" s="369">
        <v>21000</v>
      </c>
      <c r="E38" s="369">
        <v>21000</v>
      </c>
      <c r="F38" s="370">
        <v>21000</v>
      </c>
    </row>
    <row r="39" spans="2:6" s="27" customFormat="1" ht="38.25" x14ac:dyDescent="0.2">
      <c r="B39" s="28" t="s">
        <v>155</v>
      </c>
      <c r="C39" s="29" t="s">
        <v>156</v>
      </c>
      <c r="D39" s="374">
        <f t="shared" ref="D39:F41" si="1">D40</f>
        <v>0</v>
      </c>
      <c r="E39" s="374">
        <f t="shared" si="1"/>
        <v>0</v>
      </c>
      <c r="F39" s="375">
        <f t="shared" si="1"/>
        <v>0</v>
      </c>
    </row>
    <row r="40" spans="2:6" x14ac:dyDescent="0.2">
      <c r="B40" s="30" t="s">
        <v>157</v>
      </c>
      <c r="C40" s="31" t="s">
        <v>158</v>
      </c>
      <c r="D40" s="369">
        <f t="shared" si="1"/>
        <v>0</v>
      </c>
      <c r="E40" s="369">
        <f t="shared" si="1"/>
        <v>0</v>
      </c>
      <c r="F40" s="370">
        <f t="shared" si="1"/>
        <v>0</v>
      </c>
    </row>
    <row r="41" spans="2:6" ht="25.5" x14ac:dyDescent="0.2">
      <c r="B41" s="30" t="s">
        <v>159</v>
      </c>
      <c r="C41" s="31" t="s">
        <v>160</v>
      </c>
      <c r="D41" s="369">
        <f t="shared" si="1"/>
        <v>0</v>
      </c>
      <c r="E41" s="369">
        <f t="shared" si="1"/>
        <v>0</v>
      </c>
      <c r="F41" s="370">
        <f t="shared" si="1"/>
        <v>0</v>
      </c>
    </row>
    <row r="42" spans="2:6" ht="38.25" x14ac:dyDescent="0.2">
      <c r="B42" s="30" t="s">
        <v>161</v>
      </c>
      <c r="C42" s="31" t="s">
        <v>162</v>
      </c>
      <c r="D42" s="369"/>
      <c r="E42" s="369"/>
      <c r="F42" s="370"/>
    </row>
    <row r="43" spans="2:6" s="27" customFormat="1" ht="38.25" x14ac:dyDescent="0.2">
      <c r="B43" s="28" t="s">
        <v>163</v>
      </c>
      <c r="C43" s="29" t="s">
        <v>164</v>
      </c>
      <c r="D43" s="374">
        <f>D44+D49</f>
        <v>39000.550000000003</v>
      </c>
      <c r="E43" s="374">
        <f>E44+E49</f>
        <v>39000</v>
      </c>
      <c r="F43" s="375">
        <f>F44+F49</f>
        <v>39000</v>
      </c>
    </row>
    <row r="44" spans="2:6" ht="76.5" x14ac:dyDescent="0.2">
      <c r="B44" s="30" t="s">
        <v>165</v>
      </c>
      <c r="C44" s="31" t="s">
        <v>166</v>
      </c>
      <c r="D44" s="369">
        <f>D45+D47</f>
        <v>39000.550000000003</v>
      </c>
      <c r="E44" s="369">
        <f>E45+E47</f>
        <v>39000</v>
      </c>
      <c r="F44" s="370">
        <f>F45+F47</f>
        <v>39000</v>
      </c>
    </row>
    <row r="45" spans="2:6" ht="76.5" x14ac:dyDescent="0.2">
      <c r="B45" s="30" t="s">
        <v>167</v>
      </c>
      <c r="C45" s="31" t="s">
        <v>168</v>
      </c>
      <c r="D45" s="369">
        <f>D46</f>
        <v>25000.55</v>
      </c>
      <c r="E45" s="369">
        <f>E46</f>
        <v>25000</v>
      </c>
      <c r="F45" s="370">
        <f>F46</f>
        <v>25000</v>
      </c>
    </row>
    <row r="46" spans="2:6" ht="63.75" x14ac:dyDescent="0.2">
      <c r="B46" s="30" t="s">
        <v>169</v>
      </c>
      <c r="C46" s="31" t="s">
        <v>170</v>
      </c>
      <c r="D46" s="369">
        <v>25000.55</v>
      </c>
      <c r="E46" s="369">
        <v>25000</v>
      </c>
      <c r="F46" s="370">
        <v>25000</v>
      </c>
    </row>
    <row r="47" spans="2:6" ht="76.5" x14ac:dyDescent="0.2">
      <c r="B47" s="30" t="s">
        <v>171</v>
      </c>
      <c r="C47" s="31" t="s">
        <v>172</v>
      </c>
      <c r="D47" s="369">
        <f>D48</f>
        <v>14000</v>
      </c>
      <c r="E47" s="369">
        <f>E48</f>
        <v>14000</v>
      </c>
      <c r="F47" s="370">
        <f>F48</f>
        <v>14000</v>
      </c>
    </row>
    <row r="48" spans="2:6" ht="63.75" x14ac:dyDescent="0.2">
      <c r="B48" s="30" t="s">
        <v>173</v>
      </c>
      <c r="C48" s="31" t="s">
        <v>174</v>
      </c>
      <c r="D48" s="369">
        <v>14000</v>
      </c>
      <c r="E48" s="369">
        <v>14000</v>
      </c>
      <c r="F48" s="370">
        <v>14000</v>
      </c>
    </row>
    <row r="49" spans="2:6" ht="25.5" x14ac:dyDescent="0.2">
      <c r="B49" s="30" t="s">
        <v>175</v>
      </c>
      <c r="C49" s="31" t="s">
        <v>176</v>
      </c>
      <c r="D49" s="369">
        <f t="shared" ref="D49:F50" si="2">D50</f>
        <v>0</v>
      </c>
      <c r="E49" s="369">
        <f t="shared" si="2"/>
        <v>0</v>
      </c>
      <c r="F49" s="370">
        <f t="shared" si="2"/>
        <v>0</v>
      </c>
    </row>
    <row r="50" spans="2:6" ht="38.25" x14ac:dyDescent="0.2">
      <c r="B50" s="30" t="s">
        <v>177</v>
      </c>
      <c r="C50" s="31" t="s">
        <v>178</v>
      </c>
      <c r="D50" s="369">
        <f t="shared" si="2"/>
        <v>0</v>
      </c>
      <c r="E50" s="369">
        <f t="shared" si="2"/>
        <v>0</v>
      </c>
      <c r="F50" s="370">
        <f t="shared" si="2"/>
        <v>0</v>
      </c>
    </row>
    <row r="51" spans="2:6" ht="51" x14ac:dyDescent="0.2">
      <c r="B51" s="30" t="s">
        <v>179</v>
      </c>
      <c r="C51" s="31" t="s">
        <v>180</v>
      </c>
      <c r="D51" s="369"/>
      <c r="E51" s="369"/>
      <c r="F51" s="370"/>
    </row>
    <row r="52" spans="2:6" s="27" customFormat="1" ht="25.5" x14ac:dyDescent="0.2">
      <c r="B52" s="28" t="s">
        <v>181</v>
      </c>
      <c r="C52" s="29" t="s">
        <v>182</v>
      </c>
      <c r="D52" s="374">
        <f>D53</f>
        <v>0</v>
      </c>
      <c r="E52" s="374">
        <f>E53</f>
        <v>0</v>
      </c>
      <c r="F52" s="375">
        <f>F53</f>
        <v>0</v>
      </c>
    </row>
    <row r="53" spans="2:6" x14ac:dyDescent="0.2">
      <c r="B53" s="30" t="s">
        <v>183</v>
      </c>
      <c r="C53" s="31" t="s">
        <v>184</v>
      </c>
      <c r="D53" s="369">
        <f>D56+D54</f>
        <v>0</v>
      </c>
      <c r="E53" s="369">
        <f>E56+E54</f>
        <v>0</v>
      </c>
      <c r="F53" s="370">
        <f>F56+F54</f>
        <v>0</v>
      </c>
    </row>
    <row r="54" spans="2:6" ht="25.5" x14ac:dyDescent="0.2">
      <c r="B54" s="30" t="s">
        <v>185</v>
      </c>
      <c r="C54" s="31" t="s">
        <v>186</v>
      </c>
      <c r="D54" s="369">
        <f>D55</f>
        <v>0</v>
      </c>
      <c r="E54" s="369">
        <f>E55</f>
        <v>0</v>
      </c>
      <c r="F54" s="370">
        <f>F55</f>
        <v>0</v>
      </c>
    </row>
    <row r="55" spans="2:6" ht="38.25" x14ac:dyDescent="0.2">
      <c r="B55" s="30" t="s">
        <v>187</v>
      </c>
      <c r="C55" s="31" t="s">
        <v>188</v>
      </c>
      <c r="D55" s="369"/>
      <c r="E55" s="369"/>
      <c r="F55" s="370"/>
    </row>
    <row r="56" spans="2:6" x14ac:dyDescent="0.2">
      <c r="B56" s="30" t="s">
        <v>189</v>
      </c>
      <c r="C56" s="31" t="s">
        <v>190</v>
      </c>
      <c r="D56" s="369">
        <f>D57</f>
        <v>0</v>
      </c>
      <c r="E56" s="369">
        <f>E57</f>
        <v>0</v>
      </c>
      <c r="F56" s="370">
        <f>F57</f>
        <v>0</v>
      </c>
    </row>
    <row r="57" spans="2:6" ht="25.5" x14ac:dyDescent="0.2">
      <c r="B57" s="30" t="s">
        <v>191</v>
      </c>
      <c r="C57" s="31" t="s">
        <v>192</v>
      </c>
      <c r="D57" s="369"/>
      <c r="E57" s="369"/>
      <c r="F57" s="370"/>
    </row>
    <row r="58" spans="2:6" s="27" customFormat="1" ht="25.5" x14ac:dyDescent="0.2">
      <c r="B58" s="28" t="s">
        <v>193</v>
      </c>
      <c r="C58" s="29" t="s">
        <v>194</v>
      </c>
      <c r="D58" s="374">
        <f>D59+D62</f>
        <v>0</v>
      </c>
      <c r="E58" s="374">
        <f>E59+E62</f>
        <v>0</v>
      </c>
      <c r="F58" s="375">
        <f>F59+F62</f>
        <v>0</v>
      </c>
    </row>
    <row r="59" spans="2:6" ht="76.5" x14ac:dyDescent="0.2">
      <c r="B59" s="30" t="s">
        <v>195</v>
      </c>
      <c r="C59" s="31" t="s">
        <v>196</v>
      </c>
      <c r="D59" s="369">
        <f t="shared" ref="D59:F60" si="3">D60</f>
        <v>0</v>
      </c>
      <c r="E59" s="369">
        <f t="shared" si="3"/>
        <v>0</v>
      </c>
      <c r="F59" s="370">
        <f t="shared" si="3"/>
        <v>0</v>
      </c>
    </row>
    <row r="60" spans="2:6" ht="89.25" x14ac:dyDescent="0.2">
      <c r="B60" s="30" t="s">
        <v>197</v>
      </c>
      <c r="C60" s="31" t="s">
        <v>198</v>
      </c>
      <c r="D60" s="369">
        <f t="shared" si="3"/>
        <v>0</v>
      </c>
      <c r="E60" s="369">
        <f t="shared" si="3"/>
        <v>0</v>
      </c>
      <c r="F60" s="370">
        <f t="shared" si="3"/>
        <v>0</v>
      </c>
    </row>
    <row r="61" spans="2:6" ht="76.5" x14ac:dyDescent="0.2">
      <c r="B61" s="30" t="s">
        <v>199</v>
      </c>
      <c r="C61" s="31" t="s">
        <v>200</v>
      </c>
      <c r="D61" s="369"/>
      <c r="E61" s="369"/>
      <c r="F61" s="370"/>
    </row>
    <row r="62" spans="2:6" ht="25.5" x14ac:dyDescent="0.2">
      <c r="B62" s="30" t="s">
        <v>201</v>
      </c>
      <c r="C62" s="31" t="s">
        <v>202</v>
      </c>
      <c r="D62" s="369">
        <f t="shared" ref="D62:F63" si="4">D63</f>
        <v>0</v>
      </c>
      <c r="E62" s="369">
        <f t="shared" si="4"/>
        <v>0</v>
      </c>
      <c r="F62" s="370">
        <f t="shared" si="4"/>
        <v>0</v>
      </c>
    </row>
    <row r="63" spans="2:6" ht="51" x14ac:dyDescent="0.2">
      <c r="B63" s="30" t="s">
        <v>203</v>
      </c>
      <c r="C63" s="31" t="s">
        <v>204</v>
      </c>
      <c r="D63" s="369">
        <f t="shared" si="4"/>
        <v>0</v>
      </c>
      <c r="E63" s="369">
        <f t="shared" si="4"/>
        <v>0</v>
      </c>
      <c r="F63" s="370">
        <f t="shared" si="4"/>
        <v>0</v>
      </c>
    </row>
    <row r="64" spans="2:6" ht="51" x14ac:dyDescent="0.2">
      <c r="B64" s="30" t="s">
        <v>205</v>
      </c>
      <c r="C64" s="31" t="s">
        <v>206</v>
      </c>
      <c r="D64" s="369"/>
      <c r="E64" s="369"/>
      <c r="F64" s="370"/>
    </row>
    <row r="65" spans="2:6" x14ac:dyDescent="0.2">
      <c r="B65" s="32" t="s">
        <v>207</v>
      </c>
      <c r="C65" s="33" t="s">
        <v>208</v>
      </c>
      <c r="D65" s="369">
        <f t="shared" ref="D65:F66" si="5">D66</f>
        <v>0</v>
      </c>
      <c r="E65" s="369">
        <f t="shared" si="5"/>
        <v>0</v>
      </c>
      <c r="F65" s="370">
        <f t="shared" si="5"/>
        <v>0</v>
      </c>
    </row>
    <row r="66" spans="2:6" ht="38.25" x14ac:dyDescent="0.2">
      <c r="B66" s="34" t="s">
        <v>209</v>
      </c>
      <c r="C66" s="35" t="s">
        <v>210</v>
      </c>
      <c r="D66" s="369">
        <f t="shared" si="5"/>
        <v>0</v>
      </c>
      <c r="E66" s="369">
        <f t="shared" si="5"/>
        <v>0</v>
      </c>
      <c r="F66" s="370">
        <f t="shared" si="5"/>
        <v>0</v>
      </c>
    </row>
    <row r="67" spans="2:6" ht="38.25" x14ac:dyDescent="0.2">
      <c r="B67" s="36" t="s">
        <v>211</v>
      </c>
      <c r="C67" s="37" t="s">
        <v>212</v>
      </c>
      <c r="D67" s="369"/>
      <c r="E67" s="369"/>
      <c r="F67" s="370"/>
    </row>
    <row r="68" spans="2:6" s="27" customFormat="1" x14ac:dyDescent="0.2">
      <c r="B68" s="28" t="s">
        <v>213</v>
      </c>
      <c r="C68" s="29" t="s">
        <v>214</v>
      </c>
      <c r="D68" s="374">
        <f t="shared" ref="D68:F69" si="6">D69</f>
        <v>0</v>
      </c>
      <c r="E68" s="374">
        <f t="shared" si="6"/>
        <v>0</v>
      </c>
      <c r="F68" s="375">
        <f t="shared" si="6"/>
        <v>0</v>
      </c>
    </row>
    <row r="69" spans="2:6" ht="25.5" x14ac:dyDescent="0.2">
      <c r="B69" s="30" t="s">
        <v>215</v>
      </c>
      <c r="C69" s="31" t="s">
        <v>216</v>
      </c>
      <c r="D69" s="369">
        <f t="shared" si="6"/>
        <v>0</v>
      </c>
      <c r="E69" s="369">
        <f t="shared" si="6"/>
        <v>0</v>
      </c>
      <c r="F69" s="370">
        <f t="shared" si="6"/>
        <v>0</v>
      </c>
    </row>
    <row r="70" spans="2:6" ht="38.25" x14ac:dyDescent="0.2">
      <c r="B70" s="30" t="s">
        <v>217</v>
      </c>
      <c r="C70" s="31" t="s">
        <v>218</v>
      </c>
      <c r="D70" s="369"/>
      <c r="E70" s="369"/>
      <c r="F70" s="370"/>
    </row>
    <row r="71" spans="2:6" s="27" customFormat="1" x14ac:dyDescent="0.2">
      <c r="B71" s="28" t="s">
        <v>219</v>
      </c>
      <c r="C71" s="29" t="s">
        <v>103</v>
      </c>
      <c r="D71" s="374">
        <f>D72+D74+D76</f>
        <v>290000</v>
      </c>
      <c r="E71" s="374">
        <f>E72+E74</f>
        <v>0</v>
      </c>
      <c r="F71" s="375">
        <f>F72+F74</f>
        <v>0</v>
      </c>
    </row>
    <row r="72" spans="2:6" x14ac:dyDescent="0.2">
      <c r="B72" s="30" t="s">
        <v>220</v>
      </c>
      <c r="C72" s="31" t="s">
        <v>221</v>
      </c>
      <c r="D72" s="369">
        <f>D73</f>
        <v>0</v>
      </c>
      <c r="E72" s="369">
        <f>E73</f>
        <v>0</v>
      </c>
      <c r="F72" s="370">
        <f>F73</f>
        <v>0</v>
      </c>
    </row>
    <row r="73" spans="2:6" ht="25.5" x14ac:dyDescent="0.2">
      <c r="B73" s="30" t="s">
        <v>222</v>
      </c>
      <c r="C73" s="31" t="s">
        <v>223</v>
      </c>
      <c r="D73" s="369"/>
      <c r="E73" s="369"/>
      <c r="F73" s="370"/>
    </row>
    <row r="74" spans="2:6" x14ac:dyDescent="0.2">
      <c r="B74" s="30" t="s">
        <v>224</v>
      </c>
      <c r="C74" s="31" t="s">
        <v>225</v>
      </c>
      <c r="D74" s="369">
        <f>D75</f>
        <v>0</v>
      </c>
      <c r="E74" s="369">
        <f>E75</f>
        <v>0</v>
      </c>
      <c r="F74" s="370">
        <f>F75</f>
        <v>0</v>
      </c>
    </row>
    <row r="75" spans="2:6" ht="25.5" x14ac:dyDescent="0.2">
      <c r="B75" s="30" t="s">
        <v>226</v>
      </c>
      <c r="C75" s="31" t="s">
        <v>227</v>
      </c>
      <c r="D75" s="369"/>
      <c r="E75" s="369"/>
      <c r="F75" s="370"/>
    </row>
    <row r="76" spans="2:6" ht="25.5" x14ac:dyDescent="0.2">
      <c r="B76" s="362" t="s">
        <v>636</v>
      </c>
      <c r="C76" s="363" t="s">
        <v>638</v>
      </c>
      <c r="D76" s="376">
        <f>D77</f>
        <v>290000</v>
      </c>
      <c r="E76" s="369">
        <f>E77</f>
        <v>0</v>
      </c>
      <c r="F76" s="370">
        <f>F77</f>
        <v>0</v>
      </c>
    </row>
    <row r="77" spans="2:6" ht="38.25" x14ac:dyDescent="0.2">
      <c r="B77" s="362" t="s">
        <v>636</v>
      </c>
      <c r="C77" s="363" t="s">
        <v>637</v>
      </c>
      <c r="D77" s="376">
        <v>290000</v>
      </c>
      <c r="E77" s="369"/>
      <c r="F77" s="370"/>
    </row>
    <row r="78" spans="2:6" s="27" customFormat="1" x14ac:dyDescent="0.2">
      <c r="B78" s="38" t="s">
        <v>228</v>
      </c>
      <c r="C78" s="39" t="s">
        <v>229</v>
      </c>
      <c r="D78" s="377">
        <f>D79+D119</f>
        <v>10932200</v>
      </c>
      <c r="E78" s="377">
        <f>E79+E119</f>
        <v>106274700</v>
      </c>
      <c r="F78" s="377">
        <f>F79+F119</f>
        <v>101073400</v>
      </c>
    </row>
    <row r="79" spans="2:6" s="27" customFormat="1" ht="38.25" x14ac:dyDescent="0.2">
      <c r="B79" s="28" t="s">
        <v>230</v>
      </c>
      <c r="C79" s="29" t="s">
        <v>231</v>
      </c>
      <c r="D79" s="374">
        <f>D80+D91+D100+D105</f>
        <v>10932200</v>
      </c>
      <c r="E79" s="374">
        <f>E80+E100+E107+E91</f>
        <v>106274700</v>
      </c>
      <c r="F79" s="374">
        <f>F80+F100+F107+F91</f>
        <v>101073400</v>
      </c>
    </row>
    <row r="80" spans="2:6" ht="13.5" x14ac:dyDescent="0.25">
      <c r="B80" s="28" t="s">
        <v>353</v>
      </c>
      <c r="C80" s="366" t="s">
        <v>639</v>
      </c>
      <c r="D80" s="380">
        <f>D81+D85</f>
        <v>8776000</v>
      </c>
      <c r="E80" s="380">
        <f>E81+E85</f>
        <v>5908000</v>
      </c>
      <c r="F80" s="384">
        <f>F81+F85</f>
        <v>5004000</v>
      </c>
    </row>
    <row r="81" spans="2:6" x14ac:dyDescent="0.2">
      <c r="B81" s="30" t="s">
        <v>373</v>
      </c>
      <c r="C81" s="31" t="s">
        <v>233</v>
      </c>
      <c r="D81" s="369">
        <f>D82</f>
        <v>6970000</v>
      </c>
      <c r="E81" s="381">
        <f>E82</f>
        <v>5908000</v>
      </c>
      <c r="F81" s="370">
        <f>F82</f>
        <v>5004000</v>
      </c>
    </row>
    <row r="82" spans="2:6" ht="25.5" x14ac:dyDescent="0.2">
      <c r="B82" s="30" t="s">
        <v>374</v>
      </c>
      <c r="C82" s="31" t="s">
        <v>234</v>
      </c>
      <c r="D82" s="369">
        <f>D83+D84</f>
        <v>6970000</v>
      </c>
      <c r="E82" s="381">
        <f>E83+E84</f>
        <v>5908000</v>
      </c>
      <c r="F82" s="370">
        <f>F83+F84</f>
        <v>5004000</v>
      </c>
    </row>
    <row r="83" spans="2:6" ht="25.5" x14ac:dyDescent="0.2">
      <c r="B83" s="41" t="s">
        <v>375</v>
      </c>
      <c r="C83" s="42" t="s">
        <v>235</v>
      </c>
      <c r="D83" s="369">
        <v>6877000</v>
      </c>
      <c r="E83" s="381">
        <v>5815000</v>
      </c>
      <c r="F83" s="383">
        <v>4910000</v>
      </c>
    </row>
    <row r="84" spans="2:6" ht="25.5" x14ac:dyDescent="0.2">
      <c r="B84" s="41" t="s">
        <v>376</v>
      </c>
      <c r="C84" s="42" t="s">
        <v>236</v>
      </c>
      <c r="D84" s="369">
        <v>93000</v>
      </c>
      <c r="E84" s="381">
        <v>93000</v>
      </c>
      <c r="F84" s="383">
        <v>94000</v>
      </c>
    </row>
    <row r="85" spans="2:6" ht="15" customHeight="1" x14ac:dyDescent="0.25">
      <c r="B85" s="367" t="s">
        <v>640</v>
      </c>
      <c r="C85" s="366" t="s">
        <v>275</v>
      </c>
      <c r="D85" s="371">
        <f>D86+D87+D88+D89+D90</f>
        <v>1806000</v>
      </c>
      <c r="E85" s="371">
        <f>E87</f>
        <v>0</v>
      </c>
      <c r="F85" s="378">
        <f>F87</f>
        <v>0</v>
      </c>
    </row>
    <row r="86" spans="2:6" ht="25.5" x14ac:dyDescent="0.2">
      <c r="B86" s="362" t="s">
        <v>641</v>
      </c>
      <c r="C86" s="364" t="s">
        <v>642</v>
      </c>
      <c r="D86" s="369">
        <v>326000</v>
      </c>
      <c r="E86" s="369"/>
      <c r="F86" s="370"/>
    </row>
    <row r="87" spans="2:6" ht="63.75" x14ac:dyDescent="0.2">
      <c r="B87" s="362" t="s">
        <v>643</v>
      </c>
      <c r="C87" s="364" t="s">
        <v>644</v>
      </c>
      <c r="D87" s="369">
        <v>197000</v>
      </c>
      <c r="E87" s="369"/>
      <c r="F87" s="370"/>
    </row>
    <row r="88" spans="2:6" ht="38.25" x14ac:dyDescent="0.2">
      <c r="B88" s="362" t="s">
        <v>645</v>
      </c>
      <c r="C88" s="364" t="s">
        <v>646</v>
      </c>
      <c r="D88" s="369">
        <v>557000</v>
      </c>
      <c r="E88" s="369"/>
      <c r="F88" s="370"/>
    </row>
    <row r="89" spans="2:6" ht="56.25" customHeight="1" x14ac:dyDescent="0.2">
      <c r="B89" s="444" t="s">
        <v>684</v>
      </c>
      <c r="C89" s="364" t="s">
        <v>685</v>
      </c>
      <c r="D89" s="369">
        <v>700000</v>
      </c>
      <c r="E89" s="369"/>
      <c r="F89" s="370"/>
    </row>
    <row r="90" spans="2:6" ht="63.75" x14ac:dyDescent="0.2">
      <c r="B90" s="365" t="s">
        <v>647</v>
      </c>
      <c r="C90" s="364" t="s">
        <v>648</v>
      </c>
      <c r="D90" s="369">
        <v>26000</v>
      </c>
      <c r="E90" s="369"/>
      <c r="F90" s="370"/>
    </row>
    <row r="91" spans="2:6" ht="27" x14ac:dyDescent="0.25">
      <c r="B91" s="28" t="s">
        <v>364</v>
      </c>
      <c r="C91" s="368" t="s">
        <v>366</v>
      </c>
      <c r="D91" s="382">
        <f>D98+D92+D94</f>
        <v>1450000</v>
      </c>
      <c r="E91" s="382">
        <f>E98+E92+E94+E96</f>
        <v>100003600</v>
      </c>
      <c r="F91" s="382">
        <f t="shared" ref="F91" si="7">F98+F92+F94</f>
        <v>95694100</v>
      </c>
    </row>
    <row r="92" spans="2:6" ht="25.5" x14ac:dyDescent="0.2">
      <c r="B92" s="362" t="s">
        <v>365</v>
      </c>
      <c r="C92" s="364" t="s">
        <v>651</v>
      </c>
      <c r="D92" s="369">
        <f t="shared" ref="D92:F98" si="8">D93</f>
        <v>0</v>
      </c>
      <c r="E92" s="376">
        <f t="shared" si="8"/>
        <v>97461400</v>
      </c>
      <c r="F92" s="369">
        <f t="shared" si="8"/>
        <v>95694100</v>
      </c>
    </row>
    <row r="93" spans="2:6" ht="38.25" x14ac:dyDescent="0.2">
      <c r="B93" s="362" t="s">
        <v>362</v>
      </c>
      <c r="C93" s="364" t="s">
        <v>414</v>
      </c>
      <c r="D93" s="369"/>
      <c r="E93" s="376">
        <v>97461400</v>
      </c>
      <c r="F93" s="385">
        <v>95694100</v>
      </c>
    </row>
    <row r="94" spans="2:6" ht="25.5" x14ac:dyDescent="0.2">
      <c r="B94" s="362" t="s">
        <v>415</v>
      </c>
      <c r="C94" s="364" t="s">
        <v>650</v>
      </c>
      <c r="D94" s="369">
        <f t="shared" si="8"/>
        <v>0</v>
      </c>
      <c r="E94" s="376">
        <f t="shared" si="8"/>
        <v>2542200</v>
      </c>
      <c r="F94" s="369">
        <f t="shared" si="8"/>
        <v>0</v>
      </c>
    </row>
    <row r="95" spans="2:6" ht="78.75" customHeight="1" x14ac:dyDescent="0.2">
      <c r="B95" s="362" t="s">
        <v>417</v>
      </c>
      <c r="C95" s="364" t="s">
        <v>418</v>
      </c>
      <c r="D95" s="369"/>
      <c r="E95" s="376">
        <v>2542200</v>
      </c>
      <c r="F95" s="370"/>
    </row>
    <row r="96" spans="2:6" ht="25.5" x14ac:dyDescent="0.2">
      <c r="B96" s="362" t="s">
        <v>652</v>
      </c>
      <c r="C96" s="364" t="s">
        <v>426</v>
      </c>
      <c r="D96" s="369">
        <f t="shared" si="8"/>
        <v>0</v>
      </c>
      <c r="E96" s="376"/>
      <c r="F96" s="369">
        <f t="shared" si="8"/>
        <v>0</v>
      </c>
    </row>
    <row r="97" spans="2:6" ht="41.25" customHeight="1" x14ac:dyDescent="0.2">
      <c r="B97" s="362" t="s">
        <v>425</v>
      </c>
      <c r="C97" s="364" t="s">
        <v>653</v>
      </c>
      <c r="D97" s="369"/>
      <c r="E97" s="376"/>
      <c r="F97" s="370"/>
    </row>
    <row r="98" spans="2:6" x14ac:dyDescent="0.2">
      <c r="B98" s="362" t="s">
        <v>337</v>
      </c>
      <c r="C98" s="364" t="s">
        <v>428</v>
      </c>
      <c r="D98" s="376">
        <f t="shared" si="8"/>
        <v>1450000</v>
      </c>
      <c r="E98" s="369">
        <f t="shared" si="8"/>
        <v>0</v>
      </c>
      <c r="F98" s="369">
        <f t="shared" si="8"/>
        <v>0</v>
      </c>
    </row>
    <row r="99" spans="2:6" ht="25.5" x14ac:dyDescent="0.2">
      <c r="B99" s="362" t="s">
        <v>337</v>
      </c>
      <c r="C99" s="364" t="s">
        <v>649</v>
      </c>
      <c r="D99" s="376">
        <v>1450000</v>
      </c>
      <c r="E99" s="369"/>
      <c r="F99" s="370"/>
    </row>
    <row r="100" spans="2:6" ht="27" x14ac:dyDescent="0.25">
      <c r="B100" s="28" t="s">
        <v>354</v>
      </c>
      <c r="C100" s="368" t="s">
        <v>239</v>
      </c>
      <c r="D100" s="380">
        <f>D101+D103</f>
        <v>347200</v>
      </c>
      <c r="E100" s="371">
        <f>E101+E103</f>
        <v>363100</v>
      </c>
      <c r="F100" s="378">
        <f>F101+F103</f>
        <v>375300</v>
      </c>
    </row>
    <row r="101" spans="2:6" ht="25.5" x14ac:dyDescent="0.2">
      <c r="B101" s="30" t="s">
        <v>355</v>
      </c>
      <c r="C101" s="31" t="s">
        <v>240</v>
      </c>
      <c r="D101" s="369">
        <f>D102</f>
        <v>25900</v>
      </c>
      <c r="E101" s="369">
        <f>E102</f>
        <v>26900</v>
      </c>
      <c r="F101" s="370">
        <f>F102</f>
        <v>26900</v>
      </c>
    </row>
    <row r="102" spans="2:6" ht="38.25" x14ac:dyDescent="0.2">
      <c r="B102" s="30" t="s">
        <v>339</v>
      </c>
      <c r="C102" s="31" t="s">
        <v>241</v>
      </c>
      <c r="D102" s="369">
        <v>25900</v>
      </c>
      <c r="E102" s="369">
        <v>26900</v>
      </c>
      <c r="F102" s="370">
        <v>26900</v>
      </c>
    </row>
    <row r="103" spans="2:6" ht="38.25" x14ac:dyDescent="0.2">
      <c r="B103" s="30" t="s">
        <v>356</v>
      </c>
      <c r="C103" s="31" t="s">
        <v>242</v>
      </c>
      <c r="D103" s="369">
        <f>D104</f>
        <v>321300</v>
      </c>
      <c r="E103" s="369">
        <f>E104</f>
        <v>336200</v>
      </c>
      <c r="F103" s="370">
        <f>F104</f>
        <v>348400</v>
      </c>
    </row>
    <row r="104" spans="2:6" ht="38.25" x14ac:dyDescent="0.2">
      <c r="B104" s="30" t="s">
        <v>333</v>
      </c>
      <c r="C104" s="31" t="s">
        <v>243</v>
      </c>
      <c r="D104" s="369">
        <v>321300</v>
      </c>
      <c r="E104" s="369">
        <v>336200</v>
      </c>
      <c r="F104" s="370">
        <v>348400</v>
      </c>
    </row>
    <row r="105" spans="2:6" ht="13.5" x14ac:dyDescent="0.25">
      <c r="B105" s="28" t="s">
        <v>321</v>
      </c>
      <c r="C105" s="368" t="s">
        <v>322</v>
      </c>
      <c r="D105" s="380">
        <f>D106</f>
        <v>359000</v>
      </c>
      <c r="E105" s="371">
        <f>E106</f>
        <v>0</v>
      </c>
      <c r="F105" s="378">
        <f>F106</f>
        <v>0</v>
      </c>
    </row>
    <row r="106" spans="2:6" ht="65.25" customHeight="1" x14ac:dyDescent="0.2">
      <c r="B106" s="30" t="s">
        <v>369</v>
      </c>
      <c r="C106" s="31" t="s">
        <v>370</v>
      </c>
      <c r="D106" s="369">
        <v>359000</v>
      </c>
      <c r="E106" s="369"/>
      <c r="F106" s="370"/>
    </row>
    <row r="107" spans="2:6" hidden="1" x14ac:dyDescent="0.2">
      <c r="B107" s="43" t="s">
        <v>244</v>
      </c>
      <c r="C107" s="40" t="s">
        <v>245</v>
      </c>
      <c r="D107" s="379">
        <f>D108+D110</f>
        <v>0</v>
      </c>
      <c r="E107" s="379">
        <f>E108+E110</f>
        <v>0</v>
      </c>
      <c r="F107" s="379">
        <f>F108+F110</f>
        <v>0</v>
      </c>
    </row>
    <row r="108" spans="2:6" ht="51" hidden="1" x14ac:dyDescent="0.2">
      <c r="B108" s="30" t="s">
        <v>246</v>
      </c>
      <c r="C108" s="31" t="s">
        <v>247</v>
      </c>
      <c r="D108" s="369">
        <f>D109</f>
        <v>0</v>
      </c>
      <c r="E108" s="369">
        <f>E109</f>
        <v>0</v>
      </c>
      <c r="F108" s="370">
        <f>F109</f>
        <v>0</v>
      </c>
    </row>
    <row r="109" spans="2:6" ht="51" hidden="1" x14ac:dyDescent="0.2">
      <c r="B109" s="30" t="s">
        <v>248</v>
      </c>
      <c r="C109" s="31" t="s">
        <v>249</v>
      </c>
      <c r="D109" s="369"/>
      <c r="E109" s="369"/>
      <c r="F109" s="370"/>
    </row>
    <row r="110" spans="2:6" ht="25.5" hidden="1" x14ac:dyDescent="0.2">
      <c r="B110" s="30" t="s">
        <v>250</v>
      </c>
      <c r="C110" s="31" t="s">
        <v>251</v>
      </c>
      <c r="D110" s="369">
        <f>SUM(D111:D118)</f>
        <v>0</v>
      </c>
      <c r="E110" s="369">
        <f>SUM(E111:E118)</f>
        <v>0</v>
      </c>
      <c r="F110" s="369">
        <f>SUM(F111:F118)</f>
        <v>0</v>
      </c>
    </row>
    <row r="111" spans="2:6" ht="38.25" hidden="1" x14ac:dyDescent="0.2">
      <c r="B111" s="30" t="s">
        <v>252</v>
      </c>
      <c r="C111" s="31" t="s">
        <v>253</v>
      </c>
      <c r="D111" s="369"/>
      <c r="E111" s="369"/>
      <c r="F111" s="370"/>
    </row>
    <row r="112" spans="2:6" ht="63.75" hidden="1" x14ac:dyDescent="0.2">
      <c r="B112" s="30" t="s">
        <v>254</v>
      </c>
      <c r="C112" s="31" t="s">
        <v>255</v>
      </c>
      <c r="D112" s="369"/>
      <c r="E112" s="369"/>
      <c r="F112" s="370"/>
    </row>
    <row r="113" spans="2:6" ht="38.25" hidden="1" x14ac:dyDescent="0.2">
      <c r="B113" s="30" t="s">
        <v>256</v>
      </c>
      <c r="C113" s="31" t="s">
        <v>257</v>
      </c>
      <c r="D113" s="369"/>
      <c r="E113" s="369"/>
      <c r="F113" s="370"/>
    </row>
    <row r="114" spans="2:6" ht="51" hidden="1" x14ac:dyDescent="0.2">
      <c r="B114" s="30" t="s">
        <v>258</v>
      </c>
      <c r="C114" s="31" t="s">
        <v>259</v>
      </c>
      <c r="D114" s="369"/>
      <c r="E114" s="369"/>
      <c r="F114" s="370"/>
    </row>
    <row r="115" spans="2:6" ht="51" hidden="1" x14ac:dyDescent="0.2">
      <c r="B115" s="30" t="s">
        <v>260</v>
      </c>
      <c r="C115" s="31" t="s">
        <v>261</v>
      </c>
      <c r="D115" s="369"/>
      <c r="E115" s="369"/>
      <c r="F115" s="370"/>
    </row>
    <row r="116" spans="2:6" ht="76.5" hidden="1" x14ac:dyDescent="0.2">
      <c r="B116" s="30" t="s">
        <v>262</v>
      </c>
      <c r="C116" s="31" t="s">
        <v>263</v>
      </c>
      <c r="D116" s="369"/>
      <c r="E116" s="369"/>
      <c r="F116" s="370"/>
    </row>
    <row r="117" spans="2:6" ht="51" hidden="1" x14ac:dyDescent="0.2">
      <c r="B117" s="30" t="s">
        <v>264</v>
      </c>
      <c r="C117" s="31" t="s">
        <v>265</v>
      </c>
      <c r="D117" s="369"/>
      <c r="E117" s="369"/>
      <c r="F117" s="370"/>
    </row>
    <row r="118" spans="2:6" ht="51" hidden="1" x14ac:dyDescent="0.2">
      <c r="B118" s="30" t="s">
        <v>266</v>
      </c>
      <c r="C118" s="31" t="s">
        <v>267</v>
      </c>
      <c r="D118" s="369"/>
      <c r="E118" s="369"/>
      <c r="F118" s="370"/>
    </row>
    <row r="119" spans="2:6" s="27" customFormat="1" x14ac:dyDescent="0.2">
      <c r="B119" s="28" t="s">
        <v>268</v>
      </c>
      <c r="C119" s="29" t="s">
        <v>269</v>
      </c>
      <c r="D119" s="374">
        <f>D120</f>
        <v>0</v>
      </c>
      <c r="E119" s="374">
        <f>E120</f>
        <v>0</v>
      </c>
      <c r="F119" s="375">
        <f>F120</f>
        <v>0</v>
      </c>
    </row>
    <row r="120" spans="2:6" ht="25.5" x14ac:dyDescent="0.2">
      <c r="B120" s="43" t="s">
        <v>357</v>
      </c>
      <c r="C120" s="40" t="s">
        <v>270</v>
      </c>
      <c r="D120" s="369">
        <f>D121+D122</f>
        <v>0</v>
      </c>
      <c r="E120" s="369">
        <f>E121+E122</f>
        <v>0</v>
      </c>
      <c r="F120" s="370">
        <f>F121+F122</f>
        <v>0</v>
      </c>
    </row>
    <row r="121" spans="2:6" ht="63.75" x14ac:dyDescent="0.2">
      <c r="B121" s="30" t="s">
        <v>358</v>
      </c>
      <c r="C121" s="31" t="s">
        <v>271</v>
      </c>
      <c r="D121" s="369"/>
      <c r="E121" s="369"/>
      <c r="F121" s="370"/>
    </row>
    <row r="122" spans="2:6" ht="25.5" x14ac:dyDescent="0.2">
      <c r="B122" s="30" t="s">
        <v>346</v>
      </c>
      <c r="C122" s="31" t="s">
        <v>270</v>
      </c>
      <c r="D122" s="369"/>
      <c r="E122" s="369"/>
      <c r="F122" s="370"/>
    </row>
    <row r="123" spans="2:6" ht="13.5" thickBot="1" x14ac:dyDescent="0.25">
      <c r="B123" s="44"/>
      <c r="C123" s="45" t="s">
        <v>272</v>
      </c>
      <c r="D123" s="386">
        <f>D78+D12</f>
        <v>27307722.399999999</v>
      </c>
      <c r="E123" s="386">
        <f>E78+E12</f>
        <v>123020964.78</v>
      </c>
      <c r="F123" s="387">
        <f>F78+F12</f>
        <v>118556736.13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5"/>
  <sheetViews>
    <sheetView showGridLines="0" topLeftCell="A147" zoomScale="90" zoomScaleNormal="90" zoomScaleSheetLayoutView="80" workbookViewId="0">
      <selection activeCell="C136" sqref="C136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20" ht="12.75" customHeight="1" x14ac:dyDescent="0.25">
      <c r="A1" s="234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175"/>
    </row>
    <row r="2" spans="1:20" ht="12.75" customHeight="1" x14ac:dyDescent="0.25">
      <c r="A2" s="234"/>
      <c r="B2" s="261"/>
      <c r="C2" s="261"/>
      <c r="D2" s="261"/>
      <c r="E2" s="261"/>
      <c r="F2" s="261"/>
      <c r="G2" s="261"/>
      <c r="H2" s="261"/>
      <c r="I2" s="261"/>
      <c r="J2" s="261"/>
      <c r="K2" s="263" t="s">
        <v>678</v>
      </c>
      <c r="L2" s="261"/>
      <c r="M2" s="175"/>
      <c r="N2" s="262"/>
      <c r="O2" s="175"/>
    </row>
    <row r="3" spans="1:20" ht="12.75" customHeight="1" x14ac:dyDescent="0.25">
      <c r="A3" s="234"/>
      <c r="B3" s="261"/>
      <c r="C3" s="261"/>
      <c r="D3" s="261"/>
      <c r="E3" s="261"/>
      <c r="F3" s="261"/>
      <c r="G3" s="261"/>
      <c r="H3" s="261"/>
      <c r="I3" s="261"/>
      <c r="J3" s="261"/>
      <c r="K3" s="553" t="s">
        <v>679</v>
      </c>
      <c r="L3" s="553"/>
      <c r="M3" s="553"/>
      <c r="N3" s="553"/>
      <c r="O3" s="553"/>
    </row>
    <row r="4" spans="1:20" ht="12.75" customHeight="1" x14ac:dyDescent="0.25">
      <c r="A4" s="234"/>
      <c r="B4" s="261"/>
      <c r="C4" s="261"/>
      <c r="D4" s="261"/>
      <c r="E4" s="261"/>
      <c r="F4" s="261"/>
      <c r="G4" s="261"/>
      <c r="H4" s="261"/>
      <c r="I4" s="261"/>
      <c r="J4" s="261"/>
      <c r="K4" s="553"/>
      <c r="L4" s="553"/>
      <c r="M4" s="553"/>
      <c r="N4" s="553"/>
      <c r="O4" s="553"/>
    </row>
    <row r="5" spans="1:20" ht="15" customHeight="1" x14ac:dyDescent="0.25">
      <c r="A5" s="234"/>
      <c r="B5" s="261"/>
      <c r="C5" s="328"/>
      <c r="D5" s="328"/>
      <c r="E5" s="175"/>
      <c r="F5" s="264"/>
      <c r="G5" s="265"/>
      <c r="H5" s="264"/>
      <c r="I5" s="264"/>
      <c r="J5" s="264"/>
      <c r="K5" s="553"/>
      <c r="L5" s="553"/>
      <c r="M5" s="553"/>
      <c r="N5" s="553"/>
      <c r="O5" s="553"/>
    </row>
    <row r="6" spans="1:20" ht="12.75" customHeight="1" x14ac:dyDescent="0.25">
      <c r="A6" s="234"/>
      <c r="B6" s="175"/>
      <c r="C6" s="175"/>
      <c r="D6" s="175"/>
      <c r="E6" s="175"/>
      <c r="F6" s="175"/>
      <c r="G6" s="175"/>
      <c r="H6" s="175"/>
      <c r="I6" s="175"/>
      <c r="J6" s="175"/>
      <c r="K6" s="435"/>
      <c r="L6" s="435"/>
      <c r="M6" s="436" t="s">
        <v>680</v>
      </c>
      <c r="N6" s="176"/>
      <c r="O6" s="175"/>
    </row>
    <row r="7" spans="1:20" ht="12.75" customHeight="1" x14ac:dyDescent="0.25">
      <c r="A7" s="23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20" ht="12.75" customHeight="1" x14ac:dyDescent="0.25">
      <c r="A8" s="234"/>
      <c r="B8" s="261"/>
      <c r="C8" s="261"/>
      <c r="D8" s="261"/>
      <c r="E8" s="261"/>
      <c r="F8" s="261"/>
      <c r="G8" s="261"/>
      <c r="H8" s="261"/>
      <c r="I8" s="261"/>
      <c r="J8" s="261"/>
      <c r="K8" s="263" t="s">
        <v>681</v>
      </c>
      <c r="L8" s="261"/>
      <c r="M8" s="175"/>
      <c r="N8" s="262"/>
      <c r="O8" s="175"/>
    </row>
    <row r="9" spans="1:20" ht="12.75" customHeight="1" x14ac:dyDescent="0.25">
      <c r="A9" s="234"/>
      <c r="B9" s="261"/>
      <c r="C9" s="261"/>
      <c r="D9" s="261"/>
      <c r="E9" s="261"/>
      <c r="F9" s="261"/>
      <c r="G9" s="261"/>
      <c r="H9" s="261"/>
      <c r="I9" s="261"/>
      <c r="J9" s="261"/>
      <c r="K9" s="263"/>
      <c r="L9" s="261"/>
      <c r="M9" s="175"/>
      <c r="N9" s="262"/>
      <c r="O9" s="175"/>
    </row>
    <row r="10" spans="1:20" ht="12.75" customHeight="1" x14ac:dyDescent="0.25">
      <c r="A10" s="234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2"/>
      <c r="O10" s="176"/>
    </row>
    <row r="11" spans="1:20" ht="66" customHeight="1" x14ac:dyDescent="0.3">
      <c r="A11" s="234"/>
      <c r="B11" s="554" t="s">
        <v>682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443"/>
      <c r="O11" s="443"/>
      <c r="P11" s="78"/>
      <c r="Q11" s="78"/>
      <c r="R11" s="78"/>
      <c r="S11" s="78"/>
      <c r="T11" s="78"/>
    </row>
    <row r="12" spans="1:20" ht="12.75" customHeight="1" x14ac:dyDescent="0.25">
      <c r="A12" s="234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20" ht="12.75" customHeight="1" x14ac:dyDescent="0.25">
      <c r="A13" s="234"/>
      <c r="B13" s="180"/>
      <c r="C13" s="180"/>
      <c r="D13" s="180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20" ht="12.75" customHeight="1" x14ac:dyDescent="0.25">
      <c r="A14" s="235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1"/>
      <c r="O14" s="442"/>
    </row>
    <row r="15" spans="1:20" ht="12.75" customHeight="1" x14ac:dyDescent="0.25">
      <c r="A15" s="237"/>
      <c r="B15" s="438"/>
      <c r="C15" s="438"/>
      <c r="D15" s="438"/>
      <c r="E15" s="437"/>
      <c r="F15" s="437"/>
      <c r="G15" s="437"/>
      <c r="H15" s="437"/>
      <c r="I15" s="437"/>
      <c r="J15" s="437"/>
      <c r="K15" s="437"/>
      <c r="L15" s="437"/>
      <c r="M15" s="437"/>
      <c r="N15" s="175"/>
    </row>
    <row r="16" spans="1:20" ht="12.75" customHeight="1" thickBot="1" x14ac:dyDescent="0.3">
      <c r="A16" s="235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228"/>
      <c r="M16" s="238" t="s">
        <v>73</v>
      </c>
      <c r="N16" s="175"/>
    </row>
    <row r="17" spans="1:14" ht="45.75" customHeight="1" x14ac:dyDescent="0.25">
      <c r="A17" s="239"/>
      <c r="B17" s="432" t="s">
        <v>72</v>
      </c>
      <c r="C17" s="233" t="s">
        <v>71</v>
      </c>
      <c r="D17" s="432" t="s">
        <v>70</v>
      </c>
      <c r="E17" s="432" t="s">
        <v>69</v>
      </c>
      <c r="F17" s="556" t="s">
        <v>68</v>
      </c>
      <c r="G17" s="557"/>
      <c r="H17" s="557"/>
      <c r="I17" s="558"/>
      <c r="J17" s="233" t="s">
        <v>67</v>
      </c>
      <c r="K17" s="432" t="s">
        <v>377</v>
      </c>
      <c r="L17" s="432" t="s">
        <v>379</v>
      </c>
      <c r="M17" s="233" t="s">
        <v>554</v>
      </c>
      <c r="N17" s="176"/>
    </row>
    <row r="18" spans="1:14" ht="52.5" customHeight="1" x14ac:dyDescent="0.25">
      <c r="A18" s="240"/>
      <c r="B18" s="241" t="s">
        <v>316</v>
      </c>
      <c r="C18" s="242">
        <v>616</v>
      </c>
      <c r="D18" s="184" t="s">
        <v>1</v>
      </c>
      <c r="E18" s="190" t="s">
        <v>1</v>
      </c>
      <c r="F18" s="197" t="s">
        <v>1</v>
      </c>
      <c r="G18" s="203" t="s">
        <v>1</v>
      </c>
      <c r="H18" s="197" t="s">
        <v>1</v>
      </c>
      <c r="I18" s="209" t="s">
        <v>1</v>
      </c>
      <c r="J18" s="216" t="s">
        <v>1</v>
      </c>
      <c r="K18" s="222">
        <f>K19+K68+K75+K86+K105+K133+K144+K151</f>
        <v>28955052.640000001</v>
      </c>
      <c r="L18" s="222">
        <f t="shared" ref="L18:M18" si="0">L159</f>
        <v>123020964.78</v>
      </c>
      <c r="M18" s="391">
        <f t="shared" si="0"/>
        <v>118556736.13</v>
      </c>
      <c r="N18" s="176"/>
    </row>
    <row r="19" spans="1:14" ht="27.75" customHeight="1" x14ac:dyDescent="0.25">
      <c r="A19" s="240"/>
      <c r="B19" s="243" t="s">
        <v>65</v>
      </c>
      <c r="C19" s="244">
        <v>616</v>
      </c>
      <c r="D19" s="183">
        <v>1</v>
      </c>
      <c r="E19" s="189" t="s">
        <v>1</v>
      </c>
      <c r="F19" s="196" t="s">
        <v>1</v>
      </c>
      <c r="G19" s="202" t="s">
        <v>1</v>
      </c>
      <c r="H19" s="196" t="s">
        <v>1</v>
      </c>
      <c r="I19" s="208" t="s">
        <v>1</v>
      </c>
      <c r="J19" s="215" t="s">
        <v>1</v>
      </c>
      <c r="K19" s="221">
        <f>K20+K26+K44+K50</f>
        <v>13540678.780000001</v>
      </c>
      <c r="L19" s="221">
        <f t="shared" ref="L19:M19" si="1">L20+L26+L44+L50</f>
        <v>12650397.25</v>
      </c>
      <c r="M19" s="348">
        <f t="shared" si="1"/>
        <v>11973432.92</v>
      </c>
      <c r="N19" s="176"/>
    </row>
    <row r="20" spans="1:14" ht="51.75" customHeight="1" x14ac:dyDescent="0.25">
      <c r="A20" s="240"/>
      <c r="B20" s="245" t="s">
        <v>64</v>
      </c>
      <c r="C20" s="246">
        <v>616</v>
      </c>
      <c r="D20" s="185">
        <v>1</v>
      </c>
      <c r="E20" s="191">
        <v>2</v>
      </c>
      <c r="F20" s="198" t="s">
        <v>1</v>
      </c>
      <c r="G20" s="204" t="s">
        <v>1</v>
      </c>
      <c r="H20" s="198" t="s">
        <v>1</v>
      </c>
      <c r="I20" s="210" t="s">
        <v>1</v>
      </c>
      <c r="J20" s="217" t="s">
        <v>1</v>
      </c>
      <c r="K20" s="223">
        <f>K21</f>
        <v>1297076.56</v>
      </c>
      <c r="L20" s="223">
        <f t="shared" ref="L20:L25" si="2">1320729.48</f>
        <v>1320729.48</v>
      </c>
      <c r="M20" s="229">
        <f t="shared" ref="M20:M25" si="3">1320679.45</f>
        <v>1320679.45</v>
      </c>
      <c r="N20" s="176"/>
    </row>
    <row r="21" spans="1:14" ht="83.25" customHeight="1" x14ac:dyDescent="0.25">
      <c r="A21" s="240"/>
      <c r="B21" s="247" t="s">
        <v>572</v>
      </c>
      <c r="C21" s="246">
        <v>616</v>
      </c>
      <c r="D21" s="185">
        <v>1</v>
      </c>
      <c r="E21" s="191">
        <v>2</v>
      </c>
      <c r="F21" s="198" t="s">
        <v>49</v>
      </c>
      <c r="G21" s="204" t="s">
        <v>5</v>
      </c>
      <c r="H21" s="198" t="s">
        <v>4</v>
      </c>
      <c r="I21" s="210" t="s">
        <v>3</v>
      </c>
      <c r="J21" s="217" t="s">
        <v>1</v>
      </c>
      <c r="K21" s="223">
        <f>K22</f>
        <v>1297076.56</v>
      </c>
      <c r="L21" s="223">
        <f t="shared" si="2"/>
        <v>1320729.48</v>
      </c>
      <c r="M21" s="229">
        <f t="shared" si="3"/>
        <v>1320679.45</v>
      </c>
      <c r="N21" s="176"/>
    </row>
    <row r="22" spans="1:14" ht="26.25" customHeight="1" x14ac:dyDescent="0.25">
      <c r="A22" s="240"/>
      <c r="B22" s="247" t="s">
        <v>573</v>
      </c>
      <c r="C22" s="246">
        <v>616</v>
      </c>
      <c r="D22" s="185">
        <v>1</v>
      </c>
      <c r="E22" s="191">
        <v>2</v>
      </c>
      <c r="F22" s="198" t="s">
        <v>49</v>
      </c>
      <c r="G22" s="204" t="s">
        <v>31</v>
      </c>
      <c r="H22" s="198" t="s">
        <v>4</v>
      </c>
      <c r="I22" s="210" t="s">
        <v>3</v>
      </c>
      <c r="J22" s="217" t="s">
        <v>1</v>
      </c>
      <c r="K22" s="223">
        <f>K23</f>
        <v>1297076.56</v>
      </c>
      <c r="L22" s="223">
        <f t="shared" si="2"/>
        <v>1320729.48</v>
      </c>
      <c r="M22" s="229">
        <f t="shared" si="3"/>
        <v>1320679.45</v>
      </c>
      <c r="N22" s="176"/>
    </row>
    <row r="23" spans="1:14" ht="55.5" customHeight="1" x14ac:dyDescent="0.25">
      <c r="A23" s="240"/>
      <c r="B23" s="247" t="s">
        <v>574</v>
      </c>
      <c r="C23" s="246">
        <v>616</v>
      </c>
      <c r="D23" s="185">
        <v>1</v>
      </c>
      <c r="E23" s="191">
        <v>2</v>
      </c>
      <c r="F23" s="198" t="s">
        <v>49</v>
      </c>
      <c r="G23" s="204" t="s">
        <v>31</v>
      </c>
      <c r="H23" s="198" t="s">
        <v>6</v>
      </c>
      <c r="I23" s="210" t="s">
        <v>3</v>
      </c>
      <c r="J23" s="217" t="s">
        <v>1</v>
      </c>
      <c r="K23" s="223">
        <f>K24</f>
        <v>1297076.56</v>
      </c>
      <c r="L23" s="223">
        <f t="shared" si="2"/>
        <v>1320729.48</v>
      </c>
      <c r="M23" s="229">
        <f t="shared" si="3"/>
        <v>1320679.45</v>
      </c>
      <c r="N23" s="176"/>
    </row>
    <row r="24" spans="1:14" ht="29.25" customHeight="1" x14ac:dyDescent="0.25">
      <c r="A24" s="240"/>
      <c r="B24" s="247" t="s">
        <v>575</v>
      </c>
      <c r="C24" s="246">
        <v>616</v>
      </c>
      <c r="D24" s="185">
        <v>1</v>
      </c>
      <c r="E24" s="191">
        <v>2</v>
      </c>
      <c r="F24" s="198" t="s">
        <v>49</v>
      </c>
      <c r="G24" s="204" t="s">
        <v>31</v>
      </c>
      <c r="H24" s="198" t="s">
        <v>6</v>
      </c>
      <c r="I24" s="210" t="s">
        <v>63</v>
      </c>
      <c r="J24" s="217" t="s">
        <v>1</v>
      </c>
      <c r="K24" s="223">
        <f>K25</f>
        <v>1297076.56</v>
      </c>
      <c r="L24" s="223">
        <f t="shared" si="2"/>
        <v>1320729.48</v>
      </c>
      <c r="M24" s="229">
        <f t="shared" si="3"/>
        <v>1320679.45</v>
      </c>
      <c r="N24" s="176"/>
    </row>
    <row r="25" spans="1:14" ht="39" customHeight="1" x14ac:dyDescent="0.25">
      <c r="A25" s="240"/>
      <c r="B25" s="248" t="s">
        <v>51</v>
      </c>
      <c r="C25" s="249">
        <v>616</v>
      </c>
      <c r="D25" s="186">
        <v>1</v>
      </c>
      <c r="E25" s="192">
        <v>2</v>
      </c>
      <c r="F25" s="199" t="s">
        <v>49</v>
      </c>
      <c r="G25" s="205" t="s">
        <v>31</v>
      </c>
      <c r="H25" s="199" t="s">
        <v>6</v>
      </c>
      <c r="I25" s="211" t="s">
        <v>63</v>
      </c>
      <c r="J25" s="218" t="s">
        <v>50</v>
      </c>
      <c r="K25" s="224">
        <v>1297076.56</v>
      </c>
      <c r="L25" s="224">
        <f t="shared" si="2"/>
        <v>1320729.48</v>
      </c>
      <c r="M25" s="230">
        <f t="shared" si="3"/>
        <v>1320679.45</v>
      </c>
      <c r="N25" s="176"/>
    </row>
    <row r="26" spans="1:14" ht="76.5" customHeight="1" x14ac:dyDescent="0.25">
      <c r="A26" s="240"/>
      <c r="B26" s="250" t="s">
        <v>62</v>
      </c>
      <c r="C26" s="251">
        <v>616</v>
      </c>
      <c r="D26" s="187">
        <v>1</v>
      </c>
      <c r="E26" s="193">
        <v>4</v>
      </c>
      <c r="F26" s="200" t="s">
        <v>1</v>
      </c>
      <c r="G26" s="206" t="s">
        <v>1</v>
      </c>
      <c r="H26" s="200" t="s">
        <v>1</v>
      </c>
      <c r="I26" s="212" t="s">
        <v>1</v>
      </c>
      <c r="J26" s="219" t="s">
        <v>1</v>
      </c>
      <c r="K26" s="225">
        <f>K27</f>
        <v>3809843.25</v>
      </c>
      <c r="L26" s="225">
        <f t="shared" ref="L26:M27" si="4">L27</f>
        <v>3926427.77</v>
      </c>
      <c r="M26" s="357">
        <f t="shared" si="4"/>
        <v>3757663.47</v>
      </c>
      <c r="N26" s="176"/>
    </row>
    <row r="27" spans="1:14" ht="75.75" customHeight="1" x14ac:dyDescent="0.25">
      <c r="A27" s="240"/>
      <c r="B27" s="247" t="s">
        <v>572</v>
      </c>
      <c r="C27" s="246">
        <v>616</v>
      </c>
      <c r="D27" s="185">
        <v>1</v>
      </c>
      <c r="E27" s="191">
        <v>4</v>
      </c>
      <c r="F27" s="198" t="s">
        <v>49</v>
      </c>
      <c r="G27" s="204" t="s">
        <v>5</v>
      </c>
      <c r="H27" s="198" t="s">
        <v>4</v>
      </c>
      <c r="I27" s="210" t="s">
        <v>3</v>
      </c>
      <c r="J27" s="217" t="s">
        <v>1</v>
      </c>
      <c r="K27" s="223">
        <f>K28</f>
        <v>3809843.25</v>
      </c>
      <c r="L27" s="223">
        <f t="shared" si="4"/>
        <v>3926427.77</v>
      </c>
      <c r="M27" s="347">
        <f t="shared" si="4"/>
        <v>3757663.47</v>
      </c>
      <c r="N27" s="176"/>
    </row>
    <row r="28" spans="1:14" ht="29.25" customHeight="1" x14ac:dyDescent="0.25">
      <c r="A28" s="240"/>
      <c r="B28" s="247" t="s">
        <v>573</v>
      </c>
      <c r="C28" s="246">
        <v>616</v>
      </c>
      <c r="D28" s="185">
        <v>1</v>
      </c>
      <c r="E28" s="191">
        <v>4</v>
      </c>
      <c r="F28" s="198" t="s">
        <v>49</v>
      </c>
      <c r="G28" s="204" t="s">
        <v>31</v>
      </c>
      <c r="H28" s="198" t="s">
        <v>4</v>
      </c>
      <c r="I28" s="210" t="s">
        <v>3</v>
      </c>
      <c r="J28" s="217" t="s">
        <v>1</v>
      </c>
      <c r="K28" s="223">
        <f>K29+K37</f>
        <v>3809843.25</v>
      </c>
      <c r="L28" s="223">
        <f>3926563.47-135.7</f>
        <v>3926427.77</v>
      </c>
      <c r="M28" s="229">
        <f>3757663.47</f>
        <v>3757663.47</v>
      </c>
      <c r="N28" s="176"/>
    </row>
    <row r="29" spans="1:14" ht="42.75" customHeight="1" x14ac:dyDescent="0.25">
      <c r="A29" s="240"/>
      <c r="B29" s="247" t="s">
        <v>574</v>
      </c>
      <c r="C29" s="246">
        <v>616</v>
      </c>
      <c r="D29" s="185">
        <v>1</v>
      </c>
      <c r="E29" s="191">
        <v>4</v>
      </c>
      <c r="F29" s="198" t="s">
        <v>49</v>
      </c>
      <c r="G29" s="204" t="s">
        <v>31</v>
      </c>
      <c r="H29" s="198" t="s">
        <v>6</v>
      </c>
      <c r="I29" s="210" t="s">
        <v>3</v>
      </c>
      <c r="J29" s="217" t="s">
        <v>1</v>
      </c>
      <c r="K29" s="223">
        <f>K31+K32+K34+K36</f>
        <v>3618053.65</v>
      </c>
      <c r="L29" s="223">
        <f>3709363.47</f>
        <v>3709363.47</v>
      </c>
      <c r="M29" s="229">
        <f>3709363.47</f>
        <v>3709363.47</v>
      </c>
      <c r="N29" s="176"/>
    </row>
    <row r="30" spans="1:14" ht="29.25" customHeight="1" x14ac:dyDescent="0.25">
      <c r="A30" s="240"/>
      <c r="B30" s="247" t="s">
        <v>576</v>
      </c>
      <c r="C30" s="246">
        <v>616</v>
      </c>
      <c r="D30" s="185">
        <v>1</v>
      </c>
      <c r="E30" s="191">
        <v>4</v>
      </c>
      <c r="F30" s="198" t="s">
        <v>49</v>
      </c>
      <c r="G30" s="204" t="s">
        <v>31</v>
      </c>
      <c r="H30" s="198" t="s">
        <v>6</v>
      </c>
      <c r="I30" s="210" t="s">
        <v>61</v>
      </c>
      <c r="J30" s="217" t="s">
        <v>1</v>
      </c>
      <c r="K30" s="223">
        <f>K31+K32</f>
        <v>3583152.85</v>
      </c>
      <c r="L30" s="223">
        <f>3680363.47</f>
        <v>3680363.47</v>
      </c>
      <c r="M30" s="229">
        <f>3680363.47</f>
        <v>3680363.47</v>
      </c>
      <c r="N30" s="176"/>
    </row>
    <row r="31" spans="1:14" ht="50.25" customHeight="1" x14ac:dyDescent="0.25">
      <c r="A31" s="240"/>
      <c r="B31" s="252" t="s">
        <v>51</v>
      </c>
      <c r="C31" s="246">
        <v>616</v>
      </c>
      <c r="D31" s="185">
        <v>1</v>
      </c>
      <c r="E31" s="191">
        <v>4</v>
      </c>
      <c r="F31" s="198" t="s">
        <v>49</v>
      </c>
      <c r="G31" s="204" t="s">
        <v>31</v>
      </c>
      <c r="H31" s="198" t="s">
        <v>6</v>
      </c>
      <c r="I31" s="210" t="s">
        <v>61</v>
      </c>
      <c r="J31" s="217" t="s">
        <v>50</v>
      </c>
      <c r="K31" s="223">
        <v>3353829.85</v>
      </c>
      <c r="L31" s="223">
        <f>3474863.47</f>
        <v>3474863.47</v>
      </c>
      <c r="M31" s="229">
        <f>3474863.47</f>
        <v>3474863.47</v>
      </c>
      <c r="N31" s="176"/>
    </row>
    <row r="32" spans="1:14" ht="53.25" customHeight="1" x14ac:dyDescent="0.25">
      <c r="A32" s="240"/>
      <c r="B32" s="248" t="s">
        <v>22</v>
      </c>
      <c r="C32" s="249">
        <v>616</v>
      </c>
      <c r="D32" s="186">
        <v>1</v>
      </c>
      <c r="E32" s="192">
        <v>4</v>
      </c>
      <c r="F32" s="199" t="s">
        <v>49</v>
      </c>
      <c r="G32" s="205" t="s">
        <v>31</v>
      </c>
      <c r="H32" s="199" t="s">
        <v>6</v>
      </c>
      <c r="I32" s="211" t="s">
        <v>61</v>
      </c>
      <c r="J32" s="218" t="s">
        <v>19</v>
      </c>
      <c r="K32" s="224">
        <v>229323</v>
      </c>
      <c r="L32" s="224">
        <f>205500</f>
        <v>205500</v>
      </c>
      <c r="M32" s="230">
        <f>205500</f>
        <v>205500</v>
      </c>
      <c r="N32" s="176"/>
    </row>
    <row r="33" spans="1:14" ht="46.5" customHeight="1" x14ac:dyDescent="0.25">
      <c r="A33" s="240"/>
      <c r="B33" s="253" t="s">
        <v>400</v>
      </c>
      <c r="C33" s="251">
        <v>616</v>
      </c>
      <c r="D33" s="187">
        <v>1</v>
      </c>
      <c r="E33" s="193">
        <v>4</v>
      </c>
      <c r="F33" s="200" t="s">
        <v>49</v>
      </c>
      <c r="G33" s="206" t="s">
        <v>31</v>
      </c>
      <c r="H33" s="200" t="s">
        <v>6</v>
      </c>
      <c r="I33" s="212" t="s">
        <v>577</v>
      </c>
      <c r="J33" s="219" t="s">
        <v>1</v>
      </c>
      <c r="K33" s="225">
        <v>11900.8</v>
      </c>
      <c r="L33" s="225">
        <f>4000</f>
        <v>4000</v>
      </c>
      <c r="M33" s="231">
        <f>4000</f>
        <v>4000</v>
      </c>
      <c r="N33" s="176"/>
    </row>
    <row r="34" spans="1:14" ht="51" customHeight="1" x14ac:dyDescent="0.25">
      <c r="A34" s="240"/>
      <c r="B34" s="248" t="s">
        <v>22</v>
      </c>
      <c r="C34" s="249">
        <v>616</v>
      </c>
      <c r="D34" s="461">
        <v>1</v>
      </c>
      <c r="E34" s="192">
        <v>4</v>
      </c>
      <c r="F34" s="462" t="s">
        <v>49</v>
      </c>
      <c r="G34" s="205" t="s">
        <v>31</v>
      </c>
      <c r="H34" s="462" t="s">
        <v>6</v>
      </c>
      <c r="I34" s="211" t="s">
        <v>577</v>
      </c>
      <c r="J34" s="218" t="s">
        <v>19</v>
      </c>
      <c r="K34" s="224">
        <v>11900.8</v>
      </c>
      <c r="L34" s="224">
        <f>4000</f>
        <v>4000</v>
      </c>
      <c r="M34" s="230">
        <f>4000</f>
        <v>4000</v>
      </c>
      <c r="N34" s="176"/>
    </row>
    <row r="35" spans="1:14" ht="49.5" customHeight="1" x14ac:dyDescent="0.25">
      <c r="A35" s="240"/>
      <c r="B35" s="253" t="s">
        <v>360</v>
      </c>
      <c r="C35" s="251">
        <v>616</v>
      </c>
      <c r="D35" s="187">
        <v>1</v>
      </c>
      <c r="E35" s="193">
        <v>4</v>
      </c>
      <c r="F35" s="200" t="s">
        <v>49</v>
      </c>
      <c r="G35" s="206" t="s">
        <v>31</v>
      </c>
      <c r="H35" s="200" t="s">
        <v>6</v>
      </c>
      <c r="I35" s="212" t="s">
        <v>578</v>
      </c>
      <c r="J35" s="219" t="s">
        <v>1</v>
      </c>
      <c r="K35" s="225">
        <v>23000</v>
      </c>
      <c r="L35" s="225">
        <f>25000</f>
        <v>25000</v>
      </c>
      <c r="M35" s="231">
        <f>25000</f>
        <v>25000</v>
      </c>
      <c r="N35" s="176"/>
    </row>
    <row r="36" spans="1:14" ht="49.5" customHeight="1" x14ac:dyDescent="0.25">
      <c r="A36" s="240"/>
      <c r="B36" s="248" t="s">
        <v>22</v>
      </c>
      <c r="C36" s="249">
        <v>616</v>
      </c>
      <c r="D36" s="461">
        <v>1</v>
      </c>
      <c r="E36" s="192">
        <v>4</v>
      </c>
      <c r="F36" s="462" t="s">
        <v>49</v>
      </c>
      <c r="G36" s="205" t="s">
        <v>31</v>
      </c>
      <c r="H36" s="462" t="s">
        <v>6</v>
      </c>
      <c r="I36" s="211" t="s">
        <v>578</v>
      </c>
      <c r="J36" s="218" t="s">
        <v>19</v>
      </c>
      <c r="K36" s="224">
        <v>23000</v>
      </c>
      <c r="L36" s="224">
        <f>25000</f>
        <v>25000</v>
      </c>
      <c r="M36" s="230">
        <f>25000</f>
        <v>25000</v>
      </c>
      <c r="N36" s="176"/>
    </row>
    <row r="37" spans="1:14" ht="57" customHeight="1" x14ac:dyDescent="0.25">
      <c r="A37" s="240"/>
      <c r="B37" s="253" t="s">
        <v>579</v>
      </c>
      <c r="C37" s="251">
        <v>616</v>
      </c>
      <c r="D37" s="187">
        <v>1</v>
      </c>
      <c r="E37" s="193">
        <v>4</v>
      </c>
      <c r="F37" s="200" t="s">
        <v>49</v>
      </c>
      <c r="G37" s="206" t="s">
        <v>31</v>
      </c>
      <c r="H37" s="200" t="s">
        <v>21</v>
      </c>
      <c r="I37" s="212" t="s">
        <v>3</v>
      </c>
      <c r="J37" s="219" t="s">
        <v>1</v>
      </c>
      <c r="K37" s="225">
        <v>191789.6</v>
      </c>
      <c r="L37" s="225">
        <f>217200-135.7</f>
        <v>217064.3</v>
      </c>
      <c r="M37" s="231">
        <f>48300</f>
        <v>48300</v>
      </c>
      <c r="N37" s="176"/>
    </row>
    <row r="38" spans="1:14" ht="65.25" customHeight="1" x14ac:dyDescent="0.25">
      <c r="A38" s="240"/>
      <c r="B38" s="247" t="s">
        <v>580</v>
      </c>
      <c r="C38" s="246">
        <v>616</v>
      </c>
      <c r="D38" s="185">
        <v>1</v>
      </c>
      <c r="E38" s="191">
        <v>4</v>
      </c>
      <c r="F38" s="198" t="s">
        <v>49</v>
      </c>
      <c r="G38" s="204" t="s">
        <v>31</v>
      </c>
      <c r="H38" s="198" t="s">
        <v>21</v>
      </c>
      <c r="I38" s="210" t="s">
        <v>581</v>
      </c>
      <c r="J38" s="217" t="s">
        <v>1</v>
      </c>
      <c r="K38" s="223">
        <v>143489.60000000001</v>
      </c>
      <c r="L38" s="223">
        <f>L39</f>
        <v>168764.3</v>
      </c>
      <c r="M38" s="229">
        <v>0</v>
      </c>
      <c r="N38" s="176"/>
    </row>
    <row r="39" spans="1:14" ht="26.25" customHeight="1" x14ac:dyDescent="0.25">
      <c r="A39" s="240"/>
      <c r="B39" s="248" t="s">
        <v>245</v>
      </c>
      <c r="C39" s="249">
        <v>616</v>
      </c>
      <c r="D39" s="461">
        <v>1</v>
      </c>
      <c r="E39" s="192">
        <v>4</v>
      </c>
      <c r="F39" s="462" t="s">
        <v>49</v>
      </c>
      <c r="G39" s="205" t="s">
        <v>31</v>
      </c>
      <c r="H39" s="462" t="s">
        <v>21</v>
      </c>
      <c r="I39" s="211" t="s">
        <v>581</v>
      </c>
      <c r="J39" s="218" t="s">
        <v>361</v>
      </c>
      <c r="K39" s="224" t="s">
        <v>677</v>
      </c>
      <c r="L39" s="224">
        <f>168900-135.7</f>
        <v>168764.3</v>
      </c>
      <c r="M39" s="230">
        <v>0</v>
      </c>
      <c r="N39" s="176"/>
    </row>
    <row r="40" spans="1:14" ht="66.75" customHeight="1" x14ac:dyDescent="0.25">
      <c r="A40" s="240"/>
      <c r="B40" s="253" t="s">
        <v>582</v>
      </c>
      <c r="C40" s="251">
        <v>616</v>
      </c>
      <c r="D40" s="187">
        <v>1</v>
      </c>
      <c r="E40" s="193">
        <v>4</v>
      </c>
      <c r="F40" s="200" t="s">
        <v>49</v>
      </c>
      <c r="G40" s="206" t="s">
        <v>31</v>
      </c>
      <c r="H40" s="200" t="s">
        <v>21</v>
      </c>
      <c r="I40" s="212" t="s">
        <v>583</v>
      </c>
      <c r="J40" s="219" t="s">
        <v>1</v>
      </c>
      <c r="K40" s="225">
        <f>40300</f>
        <v>40300</v>
      </c>
      <c r="L40" s="225">
        <f>40300</f>
        <v>40300</v>
      </c>
      <c r="M40" s="231">
        <f>40300</f>
        <v>40300</v>
      </c>
      <c r="N40" s="176"/>
    </row>
    <row r="41" spans="1:14" ht="28.5" customHeight="1" x14ac:dyDescent="0.25">
      <c r="A41" s="240"/>
      <c r="B41" s="248" t="s">
        <v>245</v>
      </c>
      <c r="C41" s="249">
        <v>616</v>
      </c>
      <c r="D41" s="186">
        <v>1</v>
      </c>
      <c r="E41" s="192">
        <v>4</v>
      </c>
      <c r="F41" s="199" t="s">
        <v>49</v>
      </c>
      <c r="G41" s="205" t="s">
        <v>31</v>
      </c>
      <c r="H41" s="199" t="s">
        <v>21</v>
      </c>
      <c r="I41" s="211" t="s">
        <v>583</v>
      </c>
      <c r="J41" s="218" t="s">
        <v>361</v>
      </c>
      <c r="K41" s="224">
        <f>40300</f>
        <v>40300</v>
      </c>
      <c r="L41" s="224">
        <f>40300</f>
        <v>40300</v>
      </c>
      <c r="M41" s="230">
        <f>40300</f>
        <v>40300</v>
      </c>
      <c r="N41" s="176"/>
    </row>
    <row r="42" spans="1:14" ht="84.75" customHeight="1" x14ac:dyDescent="0.25">
      <c r="A42" s="240"/>
      <c r="B42" s="253" t="s">
        <v>584</v>
      </c>
      <c r="C42" s="251">
        <v>616</v>
      </c>
      <c r="D42" s="187">
        <v>1</v>
      </c>
      <c r="E42" s="193">
        <v>4</v>
      </c>
      <c r="F42" s="200" t="s">
        <v>49</v>
      </c>
      <c r="G42" s="206" t="s">
        <v>31</v>
      </c>
      <c r="H42" s="200" t="s">
        <v>21</v>
      </c>
      <c r="I42" s="212" t="s">
        <v>585</v>
      </c>
      <c r="J42" s="219" t="s">
        <v>1</v>
      </c>
      <c r="K42" s="225">
        <f>8000</f>
        <v>8000</v>
      </c>
      <c r="L42" s="225">
        <f>8000</f>
        <v>8000</v>
      </c>
      <c r="M42" s="231">
        <f>8000</f>
        <v>8000</v>
      </c>
      <c r="N42" s="176"/>
    </row>
    <row r="43" spans="1:14" ht="17.25" customHeight="1" x14ac:dyDescent="0.25">
      <c r="A43" s="240"/>
      <c r="B43" s="248" t="s">
        <v>245</v>
      </c>
      <c r="C43" s="249">
        <v>616</v>
      </c>
      <c r="D43" s="186">
        <v>1</v>
      </c>
      <c r="E43" s="192">
        <v>4</v>
      </c>
      <c r="F43" s="199" t="s">
        <v>49</v>
      </c>
      <c r="G43" s="205" t="s">
        <v>31</v>
      </c>
      <c r="H43" s="199" t="s">
        <v>21</v>
      </c>
      <c r="I43" s="211" t="s">
        <v>585</v>
      </c>
      <c r="J43" s="218" t="s">
        <v>361</v>
      </c>
      <c r="K43" s="224">
        <f>8000</f>
        <v>8000</v>
      </c>
      <c r="L43" s="224">
        <f>8000</f>
        <v>8000</v>
      </c>
      <c r="M43" s="230">
        <f>8000</f>
        <v>8000</v>
      </c>
      <c r="N43" s="176"/>
    </row>
    <row r="44" spans="1:14" ht="49.5" customHeight="1" x14ac:dyDescent="0.25">
      <c r="A44" s="240"/>
      <c r="B44" s="250" t="s">
        <v>324</v>
      </c>
      <c r="C44" s="251">
        <v>616</v>
      </c>
      <c r="D44" s="187">
        <v>1</v>
      </c>
      <c r="E44" s="193">
        <v>6</v>
      </c>
      <c r="F44" s="200" t="s">
        <v>1</v>
      </c>
      <c r="G44" s="206" t="s">
        <v>1</v>
      </c>
      <c r="H44" s="200" t="s">
        <v>1</v>
      </c>
      <c r="I44" s="212" t="s">
        <v>1</v>
      </c>
      <c r="J44" s="219" t="s">
        <v>1</v>
      </c>
      <c r="K44" s="225">
        <f>55400</f>
        <v>55400</v>
      </c>
      <c r="L44" s="225">
        <v>0</v>
      </c>
      <c r="M44" s="231">
        <v>0</v>
      </c>
      <c r="N44" s="176"/>
    </row>
    <row r="45" spans="1:14" ht="87" customHeight="1" x14ac:dyDescent="0.25">
      <c r="A45" s="240"/>
      <c r="B45" s="247" t="s">
        <v>572</v>
      </c>
      <c r="C45" s="246">
        <v>616</v>
      </c>
      <c r="D45" s="185">
        <v>1</v>
      </c>
      <c r="E45" s="191">
        <v>6</v>
      </c>
      <c r="F45" s="198" t="s">
        <v>49</v>
      </c>
      <c r="G45" s="204" t="s">
        <v>5</v>
      </c>
      <c r="H45" s="198" t="s">
        <v>4</v>
      </c>
      <c r="I45" s="210" t="s">
        <v>3</v>
      </c>
      <c r="J45" s="217" t="s">
        <v>1</v>
      </c>
      <c r="K45" s="223">
        <f>55400</f>
        <v>55400</v>
      </c>
      <c r="L45" s="223">
        <v>0</v>
      </c>
      <c r="M45" s="229">
        <v>0</v>
      </c>
      <c r="N45" s="176"/>
    </row>
    <row r="46" spans="1:14" ht="27.75" customHeight="1" x14ac:dyDescent="0.25">
      <c r="A46" s="240"/>
      <c r="B46" s="247" t="s">
        <v>573</v>
      </c>
      <c r="C46" s="246">
        <v>616</v>
      </c>
      <c r="D46" s="185">
        <v>1</v>
      </c>
      <c r="E46" s="191">
        <v>6</v>
      </c>
      <c r="F46" s="198" t="s">
        <v>49</v>
      </c>
      <c r="G46" s="204" t="s">
        <v>31</v>
      </c>
      <c r="H46" s="198" t="s">
        <v>4</v>
      </c>
      <c r="I46" s="210" t="s">
        <v>3</v>
      </c>
      <c r="J46" s="217" t="s">
        <v>1</v>
      </c>
      <c r="K46" s="223">
        <f>55400</f>
        <v>55400</v>
      </c>
      <c r="L46" s="223">
        <v>0</v>
      </c>
      <c r="M46" s="229">
        <v>0</v>
      </c>
      <c r="N46" s="176"/>
    </row>
    <row r="47" spans="1:14" ht="53.25" customHeight="1" x14ac:dyDescent="0.25">
      <c r="A47" s="240"/>
      <c r="B47" s="247" t="s">
        <v>579</v>
      </c>
      <c r="C47" s="246">
        <v>616</v>
      </c>
      <c r="D47" s="185">
        <v>1</v>
      </c>
      <c r="E47" s="191">
        <v>6</v>
      </c>
      <c r="F47" s="198" t="s">
        <v>49</v>
      </c>
      <c r="G47" s="204" t="s">
        <v>31</v>
      </c>
      <c r="H47" s="198" t="s">
        <v>21</v>
      </c>
      <c r="I47" s="210" t="s">
        <v>3</v>
      </c>
      <c r="J47" s="217" t="s">
        <v>1</v>
      </c>
      <c r="K47" s="223">
        <f>55400</f>
        <v>55400</v>
      </c>
      <c r="L47" s="223">
        <v>0</v>
      </c>
      <c r="M47" s="229">
        <v>0</v>
      </c>
      <c r="N47" s="176"/>
    </row>
    <row r="48" spans="1:14" ht="69.75" customHeight="1" x14ac:dyDescent="0.25">
      <c r="A48" s="240"/>
      <c r="B48" s="247" t="s">
        <v>586</v>
      </c>
      <c r="C48" s="246">
        <v>616</v>
      </c>
      <c r="D48" s="185">
        <v>1</v>
      </c>
      <c r="E48" s="191">
        <v>6</v>
      </c>
      <c r="F48" s="198" t="s">
        <v>49</v>
      </c>
      <c r="G48" s="204" t="s">
        <v>31</v>
      </c>
      <c r="H48" s="198" t="s">
        <v>21</v>
      </c>
      <c r="I48" s="210" t="s">
        <v>587</v>
      </c>
      <c r="J48" s="217" t="s">
        <v>1</v>
      </c>
      <c r="K48" s="223">
        <f>55400</f>
        <v>55400</v>
      </c>
      <c r="L48" s="223">
        <v>0</v>
      </c>
      <c r="M48" s="229">
        <v>0</v>
      </c>
      <c r="N48" s="176"/>
    </row>
    <row r="49" spans="1:14" ht="21" customHeight="1" x14ac:dyDescent="0.25">
      <c r="A49" s="240"/>
      <c r="B49" s="248" t="s">
        <v>245</v>
      </c>
      <c r="C49" s="249">
        <v>616</v>
      </c>
      <c r="D49" s="186">
        <v>1</v>
      </c>
      <c r="E49" s="192">
        <v>6</v>
      </c>
      <c r="F49" s="199" t="s">
        <v>49</v>
      </c>
      <c r="G49" s="205" t="s">
        <v>31</v>
      </c>
      <c r="H49" s="199" t="s">
        <v>21</v>
      </c>
      <c r="I49" s="211" t="s">
        <v>587</v>
      </c>
      <c r="J49" s="218" t="s">
        <v>361</v>
      </c>
      <c r="K49" s="224">
        <f>55400</f>
        <v>55400</v>
      </c>
      <c r="L49" s="224">
        <v>0</v>
      </c>
      <c r="M49" s="230">
        <v>0</v>
      </c>
      <c r="N49" s="176"/>
    </row>
    <row r="50" spans="1:14" ht="19.5" customHeight="1" x14ac:dyDescent="0.25">
      <c r="A50" s="240"/>
      <c r="B50" s="250" t="s">
        <v>60</v>
      </c>
      <c r="C50" s="251">
        <v>616</v>
      </c>
      <c r="D50" s="187">
        <v>1</v>
      </c>
      <c r="E50" s="193">
        <v>13</v>
      </c>
      <c r="F50" s="200" t="s">
        <v>1</v>
      </c>
      <c r="G50" s="206" t="s">
        <v>1</v>
      </c>
      <c r="H50" s="200" t="s">
        <v>1</v>
      </c>
      <c r="I50" s="212" t="s">
        <v>1</v>
      </c>
      <c r="J50" s="219" t="s">
        <v>1</v>
      </c>
      <c r="K50" s="225">
        <f>K51</f>
        <v>8378358.9699999997</v>
      </c>
      <c r="L50" s="225">
        <f>7403240</f>
        <v>7403240</v>
      </c>
      <c r="M50" s="231">
        <f>6895090</f>
        <v>6895090</v>
      </c>
      <c r="N50" s="176"/>
    </row>
    <row r="51" spans="1:14" ht="84" customHeight="1" x14ac:dyDescent="0.25">
      <c r="A51" s="240"/>
      <c r="B51" s="247" t="s">
        <v>572</v>
      </c>
      <c r="C51" s="246">
        <v>616</v>
      </c>
      <c r="D51" s="185">
        <v>1</v>
      </c>
      <c r="E51" s="191">
        <v>13</v>
      </c>
      <c r="F51" s="198" t="s">
        <v>49</v>
      </c>
      <c r="G51" s="204" t="s">
        <v>5</v>
      </c>
      <c r="H51" s="198" t="s">
        <v>4</v>
      </c>
      <c r="I51" s="210" t="s">
        <v>3</v>
      </c>
      <c r="J51" s="217" t="s">
        <v>1</v>
      </c>
      <c r="K51" s="223">
        <f>K52</f>
        <v>8378358.9699999997</v>
      </c>
      <c r="L51" s="223">
        <f>7403240</f>
        <v>7403240</v>
      </c>
      <c r="M51" s="229">
        <f>6895090</f>
        <v>6895090</v>
      </c>
      <c r="N51" s="176"/>
    </row>
    <row r="52" spans="1:14" ht="26.25" customHeight="1" x14ac:dyDescent="0.25">
      <c r="A52" s="240"/>
      <c r="B52" s="247" t="s">
        <v>573</v>
      </c>
      <c r="C52" s="246">
        <v>616</v>
      </c>
      <c r="D52" s="185">
        <v>1</v>
      </c>
      <c r="E52" s="191">
        <v>13</v>
      </c>
      <c r="F52" s="198" t="s">
        <v>49</v>
      </c>
      <c r="G52" s="204" t="s">
        <v>31</v>
      </c>
      <c r="H52" s="198" t="s">
        <v>4</v>
      </c>
      <c r="I52" s="210" t="s">
        <v>3</v>
      </c>
      <c r="J52" s="217" t="s">
        <v>1</v>
      </c>
      <c r="K52" s="223">
        <f>K53</f>
        <v>8378358.9699999997</v>
      </c>
      <c r="L52" s="223">
        <f>7403240</f>
        <v>7403240</v>
      </c>
      <c r="M52" s="229">
        <f>6895090</f>
        <v>6895090</v>
      </c>
      <c r="N52" s="176"/>
    </row>
    <row r="53" spans="1:14" ht="42" customHeight="1" x14ac:dyDescent="0.25">
      <c r="A53" s="240"/>
      <c r="B53" s="247" t="s">
        <v>574</v>
      </c>
      <c r="C53" s="246">
        <v>616</v>
      </c>
      <c r="D53" s="185">
        <v>1</v>
      </c>
      <c r="E53" s="191">
        <v>13</v>
      </c>
      <c r="F53" s="198" t="s">
        <v>49</v>
      </c>
      <c r="G53" s="204" t="s">
        <v>31</v>
      </c>
      <c r="H53" s="198" t="s">
        <v>6</v>
      </c>
      <c r="I53" s="210" t="s">
        <v>3</v>
      </c>
      <c r="J53" s="217" t="s">
        <v>1</v>
      </c>
      <c r="K53" s="223">
        <f>K54+K57+K59+K61+K64+K66+K63</f>
        <v>8378358.9699999997</v>
      </c>
      <c r="L53" s="223">
        <f>7403240</f>
        <v>7403240</v>
      </c>
      <c r="M53" s="229">
        <f>6895090</f>
        <v>6895090</v>
      </c>
      <c r="N53" s="176"/>
    </row>
    <row r="54" spans="1:14" ht="42.75" customHeight="1" x14ac:dyDescent="0.25">
      <c r="A54" s="240"/>
      <c r="B54" s="247" t="s">
        <v>588</v>
      </c>
      <c r="C54" s="246">
        <v>616</v>
      </c>
      <c r="D54" s="185">
        <v>1</v>
      </c>
      <c r="E54" s="191">
        <v>13</v>
      </c>
      <c r="F54" s="198" t="s">
        <v>49</v>
      </c>
      <c r="G54" s="204" t="s">
        <v>31</v>
      </c>
      <c r="H54" s="198" t="s">
        <v>6</v>
      </c>
      <c r="I54" s="210" t="s">
        <v>589</v>
      </c>
      <c r="J54" s="217" t="s">
        <v>1</v>
      </c>
      <c r="K54" s="223">
        <f>K55+K56</f>
        <v>7209258.9699999997</v>
      </c>
      <c r="L54" s="223">
        <f>6819140</f>
        <v>6819140</v>
      </c>
      <c r="M54" s="229">
        <f>6310990</f>
        <v>6310990</v>
      </c>
      <c r="N54" s="176"/>
    </row>
    <row r="55" spans="1:14" ht="36.75" customHeight="1" x14ac:dyDescent="0.25">
      <c r="A55" s="240"/>
      <c r="B55" s="252" t="s">
        <v>590</v>
      </c>
      <c r="C55" s="246">
        <v>616</v>
      </c>
      <c r="D55" s="185">
        <v>1</v>
      </c>
      <c r="E55" s="191">
        <v>13</v>
      </c>
      <c r="F55" s="198" t="s">
        <v>49</v>
      </c>
      <c r="G55" s="204" t="s">
        <v>31</v>
      </c>
      <c r="H55" s="198" t="s">
        <v>6</v>
      </c>
      <c r="I55" s="210" t="s">
        <v>589</v>
      </c>
      <c r="J55" s="217" t="s">
        <v>591</v>
      </c>
      <c r="K55" s="223">
        <v>5672680.9699999997</v>
      </c>
      <c r="L55" s="223">
        <f>6110990</f>
        <v>6110990</v>
      </c>
      <c r="M55" s="229">
        <f>6110990</f>
        <v>6110990</v>
      </c>
      <c r="N55" s="176"/>
    </row>
    <row r="56" spans="1:14" ht="51.75" customHeight="1" x14ac:dyDescent="0.25">
      <c r="A56" s="240"/>
      <c r="B56" s="248" t="s">
        <v>22</v>
      </c>
      <c r="C56" s="249">
        <v>616</v>
      </c>
      <c r="D56" s="186">
        <v>1</v>
      </c>
      <c r="E56" s="192">
        <v>13</v>
      </c>
      <c r="F56" s="199" t="s">
        <v>49</v>
      </c>
      <c r="G56" s="205" t="s">
        <v>31</v>
      </c>
      <c r="H56" s="199" t="s">
        <v>6</v>
      </c>
      <c r="I56" s="211" t="s">
        <v>589</v>
      </c>
      <c r="J56" s="218" t="s">
        <v>19</v>
      </c>
      <c r="K56" s="224">
        <v>1536578</v>
      </c>
      <c r="L56" s="224">
        <f>708150</f>
        <v>708150</v>
      </c>
      <c r="M56" s="230">
        <f>200000</f>
        <v>200000</v>
      </c>
      <c r="N56" s="176"/>
    </row>
    <row r="57" spans="1:14" ht="52.5" customHeight="1" x14ac:dyDescent="0.25">
      <c r="A57" s="240"/>
      <c r="B57" s="253" t="s">
        <v>371</v>
      </c>
      <c r="C57" s="251">
        <v>616</v>
      </c>
      <c r="D57" s="187">
        <v>1</v>
      </c>
      <c r="E57" s="193">
        <v>13</v>
      </c>
      <c r="F57" s="200" t="s">
        <v>49</v>
      </c>
      <c r="G57" s="206" t="s">
        <v>31</v>
      </c>
      <c r="H57" s="200" t="s">
        <v>6</v>
      </c>
      <c r="I57" s="212" t="s">
        <v>592</v>
      </c>
      <c r="J57" s="219" t="s">
        <v>1</v>
      </c>
      <c r="K57" s="225">
        <f>557000</f>
        <v>557000</v>
      </c>
      <c r="L57" s="225">
        <v>0</v>
      </c>
      <c r="M57" s="231">
        <v>0</v>
      </c>
      <c r="N57" s="176"/>
    </row>
    <row r="58" spans="1:14" ht="37.5" customHeight="1" x14ac:dyDescent="0.25">
      <c r="A58" s="240"/>
      <c r="B58" s="248" t="s">
        <v>590</v>
      </c>
      <c r="C58" s="249">
        <v>616</v>
      </c>
      <c r="D58" s="186">
        <v>1</v>
      </c>
      <c r="E58" s="192">
        <v>13</v>
      </c>
      <c r="F58" s="199" t="s">
        <v>49</v>
      </c>
      <c r="G58" s="205" t="s">
        <v>31</v>
      </c>
      <c r="H58" s="199" t="s">
        <v>6</v>
      </c>
      <c r="I58" s="211" t="s">
        <v>592</v>
      </c>
      <c r="J58" s="218" t="s">
        <v>591</v>
      </c>
      <c r="K58" s="224">
        <f>557000</f>
        <v>557000</v>
      </c>
      <c r="L58" s="224">
        <v>0</v>
      </c>
      <c r="M58" s="230">
        <v>0</v>
      </c>
      <c r="N58" s="176"/>
    </row>
    <row r="59" spans="1:14" ht="36" customHeight="1" x14ac:dyDescent="0.25">
      <c r="A59" s="240"/>
      <c r="B59" s="253" t="s">
        <v>593</v>
      </c>
      <c r="C59" s="251">
        <v>616</v>
      </c>
      <c r="D59" s="187">
        <v>1</v>
      </c>
      <c r="E59" s="193">
        <v>13</v>
      </c>
      <c r="F59" s="200" t="s">
        <v>49</v>
      </c>
      <c r="G59" s="206" t="s">
        <v>31</v>
      </c>
      <c r="H59" s="200" t="s">
        <v>6</v>
      </c>
      <c r="I59" s="212" t="s">
        <v>594</v>
      </c>
      <c r="J59" s="219" t="s">
        <v>1</v>
      </c>
      <c r="K59" s="225">
        <f>26000</f>
        <v>26000</v>
      </c>
      <c r="L59" s="225">
        <v>0</v>
      </c>
      <c r="M59" s="231">
        <v>0</v>
      </c>
      <c r="N59" s="176"/>
    </row>
    <row r="60" spans="1:14" ht="33" customHeight="1" x14ac:dyDescent="0.25">
      <c r="A60" s="240"/>
      <c r="B60" s="248" t="s">
        <v>590</v>
      </c>
      <c r="C60" s="249">
        <v>616</v>
      </c>
      <c r="D60" s="186">
        <v>1</v>
      </c>
      <c r="E60" s="192">
        <v>13</v>
      </c>
      <c r="F60" s="199" t="s">
        <v>49</v>
      </c>
      <c r="G60" s="205" t="s">
        <v>31</v>
      </c>
      <c r="H60" s="199" t="s">
        <v>6</v>
      </c>
      <c r="I60" s="211" t="s">
        <v>594</v>
      </c>
      <c r="J60" s="218" t="s">
        <v>591</v>
      </c>
      <c r="K60" s="224">
        <f>26000</f>
        <v>26000</v>
      </c>
      <c r="L60" s="224">
        <v>0</v>
      </c>
      <c r="M60" s="230">
        <v>0</v>
      </c>
      <c r="N60" s="176"/>
    </row>
    <row r="61" spans="1:14" ht="23.25" customHeight="1" x14ac:dyDescent="0.25">
      <c r="A61" s="240"/>
      <c r="B61" s="253" t="s">
        <v>59</v>
      </c>
      <c r="C61" s="251">
        <v>616</v>
      </c>
      <c r="D61" s="187">
        <v>1</v>
      </c>
      <c r="E61" s="193">
        <v>13</v>
      </c>
      <c r="F61" s="200" t="s">
        <v>49</v>
      </c>
      <c r="G61" s="206" t="s">
        <v>31</v>
      </c>
      <c r="H61" s="200" t="s">
        <v>6</v>
      </c>
      <c r="I61" s="212" t="s">
        <v>58</v>
      </c>
      <c r="J61" s="219" t="s">
        <v>1</v>
      </c>
      <c r="K61" s="225">
        <f>6500</f>
        <v>6500</v>
      </c>
      <c r="L61" s="225">
        <f>6500</f>
        <v>6500</v>
      </c>
      <c r="M61" s="231">
        <f>6500</f>
        <v>6500</v>
      </c>
      <c r="N61" s="176"/>
    </row>
    <row r="62" spans="1:14" ht="23.25" customHeight="1" x14ac:dyDescent="0.25">
      <c r="A62" s="240"/>
      <c r="B62" s="248" t="s">
        <v>56</v>
      </c>
      <c r="C62" s="249">
        <v>616</v>
      </c>
      <c r="D62" s="186">
        <v>1</v>
      </c>
      <c r="E62" s="192">
        <v>13</v>
      </c>
      <c r="F62" s="198" t="s">
        <v>49</v>
      </c>
      <c r="G62" s="204" t="s">
        <v>31</v>
      </c>
      <c r="H62" s="198" t="s">
        <v>6</v>
      </c>
      <c r="I62" s="210" t="s">
        <v>58</v>
      </c>
      <c r="J62" s="218" t="s">
        <v>54</v>
      </c>
      <c r="K62" s="224">
        <f>6500</f>
        <v>6500</v>
      </c>
      <c r="L62" s="224">
        <f>6500</f>
        <v>6500</v>
      </c>
      <c r="M62" s="230">
        <f>6500</f>
        <v>6500</v>
      </c>
      <c r="N62" s="176"/>
    </row>
    <row r="63" spans="1:14" ht="39" customHeight="1" x14ac:dyDescent="0.25">
      <c r="A63" s="434"/>
      <c r="B63" s="449" t="s">
        <v>713</v>
      </c>
      <c r="C63" s="598">
        <v>616</v>
      </c>
      <c r="D63" s="598">
        <v>1</v>
      </c>
      <c r="E63" s="599">
        <v>13</v>
      </c>
      <c r="F63" s="601" t="s">
        <v>714</v>
      </c>
      <c r="G63" s="602"/>
      <c r="H63" s="602"/>
      <c r="I63" s="603"/>
      <c r="J63" s="600">
        <v>830</v>
      </c>
      <c r="K63" s="604">
        <v>2000</v>
      </c>
      <c r="L63" s="224">
        <v>0</v>
      </c>
      <c r="M63" s="347">
        <v>0</v>
      </c>
      <c r="N63" s="176"/>
    </row>
    <row r="64" spans="1:14" ht="42.75" customHeight="1" x14ac:dyDescent="0.25">
      <c r="A64" s="240"/>
      <c r="B64" s="253" t="s">
        <v>57</v>
      </c>
      <c r="C64" s="251">
        <v>616</v>
      </c>
      <c r="D64" s="187">
        <v>1</v>
      </c>
      <c r="E64" s="193">
        <v>13</v>
      </c>
      <c r="F64" s="200" t="s">
        <v>49</v>
      </c>
      <c r="G64" s="206" t="s">
        <v>31</v>
      </c>
      <c r="H64" s="200" t="s">
        <v>6</v>
      </c>
      <c r="I64" s="212" t="s">
        <v>55</v>
      </c>
      <c r="J64" s="219" t="s">
        <v>1</v>
      </c>
      <c r="K64" s="225">
        <f>20000</f>
        <v>20000</v>
      </c>
      <c r="L64" s="225">
        <f>20000</f>
        <v>20000</v>
      </c>
      <c r="M64" s="231">
        <f>20000</f>
        <v>20000</v>
      </c>
      <c r="N64" s="176"/>
    </row>
    <row r="65" spans="1:14" ht="45.75" customHeight="1" x14ac:dyDescent="0.25">
      <c r="A65" s="240"/>
      <c r="B65" s="248" t="s">
        <v>22</v>
      </c>
      <c r="C65" s="249">
        <v>616</v>
      </c>
      <c r="D65" s="186">
        <v>1</v>
      </c>
      <c r="E65" s="192">
        <v>13</v>
      </c>
      <c r="F65" s="199" t="s">
        <v>49</v>
      </c>
      <c r="G65" s="205" t="s">
        <v>31</v>
      </c>
      <c r="H65" s="199" t="s">
        <v>6</v>
      </c>
      <c r="I65" s="211" t="s">
        <v>55</v>
      </c>
      <c r="J65" s="218" t="s">
        <v>19</v>
      </c>
      <c r="K65" s="224">
        <f>20000</f>
        <v>20000</v>
      </c>
      <c r="L65" s="224">
        <f>20000</f>
        <v>20000</v>
      </c>
      <c r="M65" s="230">
        <f>20000</f>
        <v>20000</v>
      </c>
      <c r="N65" s="176"/>
    </row>
    <row r="66" spans="1:14" ht="28.5" customHeight="1" x14ac:dyDescent="0.25">
      <c r="A66" s="240"/>
      <c r="B66" s="253" t="s">
        <v>595</v>
      </c>
      <c r="C66" s="251">
        <v>616</v>
      </c>
      <c r="D66" s="187">
        <v>1</v>
      </c>
      <c r="E66" s="193">
        <v>13</v>
      </c>
      <c r="F66" s="200" t="s">
        <v>49</v>
      </c>
      <c r="G66" s="206" t="s">
        <v>31</v>
      </c>
      <c r="H66" s="200" t="s">
        <v>6</v>
      </c>
      <c r="I66" s="212" t="s">
        <v>359</v>
      </c>
      <c r="J66" s="219" t="s">
        <v>1</v>
      </c>
      <c r="K66" s="225">
        <f t="shared" ref="K66:M67" si="5">557600</f>
        <v>557600</v>
      </c>
      <c r="L66" s="225">
        <f t="shared" si="5"/>
        <v>557600</v>
      </c>
      <c r="M66" s="231">
        <f t="shared" si="5"/>
        <v>557600</v>
      </c>
      <c r="N66" s="176"/>
    </row>
    <row r="67" spans="1:14" ht="28.5" customHeight="1" x14ac:dyDescent="0.25">
      <c r="A67" s="240"/>
      <c r="B67" s="248" t="s">
        <v>56</v>
      </c>
      <c r="C67" s="249">
        <v>616</v>
      </c>
      <c r="D67" s="186">
        <v>1</v>
      </c>
      <c r="E67" s="192">
        <v>13</v>
      </c>
      <c r="F67" s="199" t="s">
        <v>49</v>
      </c>
      <c r="G67" s="205" t="s">
        <v>31</v>
      </c>
      <c r="H67" s="199" t="s">
        <v>6</v>
      </c>
      <c r="I67" s="211" t="s">
        <v>359</v>
      </c>
      <c r="J67" s="218" t="s">
        <v>54</v>
      </c>
      <c r="K67" s="224">
        <f t="shared" si="5"/>
        <v>557600</v>
      </c>
      <c r="L67" s="224">
        <f t="shared" si="5"/>
        <v>557600</v>
      </c>
      <c r="M67" s="230">
        <f t="shared" si="5"/>
        <v>557600</v>
      </c>
      <c r="N67" s="176"/>
    </row>
    <row r="68" spans="1:14" ht="33" customHeight="1" x14ac:dyDescent="0.25">
      <c r="A68" s="240"/>
      <c r="B68" s="254" t="s">
        <v>53</v>
      </c>
      <c r="C68" s="255">
        <v>616</v>
      </c>
      <c r="D68" s="188">
        <v>2</v>
      </c>
      <c r="E68" s="194" t="s">
        <v>1</v>
      </c>
      <c r="F68" s="201" t="s">
        <v>1</v>
      </c>
      <c r="G68" s="207" t="s">
        <v>1</v>
      </c>
      <c r="H68" s="201" t="s">
        <v>1</v>
      </c>
      <c r="I68" s="213" t="s">
        <v>1</v>
      </c>
      <c r="J68" s="220" t="s">
        <v>1</v>
      </c>
      <c r="K68" s="226">
        <f t="shared" ref="K68:K74" si="6">321300</f>
        <v>321300</v>
      </c>
      <c r="L68" s="226">
        <f t="shared" ref="L68:L74" si="7">336200</f>
        <v>336200</v>
      </c>
      <c r="M68" s="232">
        <f t="shared" ref="M68:M74" si="8">348400</f>
        <v>348400</v>
      </c>
      <c r="N68" s="176"/>
    </row>
    <row r="69" spans="1:14" ht="27" customHeight="1" x14ac:dyDescent="0.25">
      <c r="A69" s="240"/>
      <c r="B69" s="245" t="s">
        <v>52</v>
      </c>
      <c r="C69" s="246">
        <v>616</v>
      </c>
      <c r="D69" s="185">
        <v>2</v>
      </c>
      <c r="E69" s="191">
        <v>3</v>
      </c>
      <c r="F69" s="198" t="s">
        <v>1</v>
      </c>
      <c r="G69" s="204" t="s">
        <v>1</v>
      </c>
      <c r="H69" s="198" t="s">
        <v>1</v>
      </c>
      <c r="I69" s="210" t="s">
        <v>1</v>
      </c>
      <c r="J69" s="217" t="s">
        <v>1</v>
      </c>
      <c r="K69" s="223">
        <f t="shared" si="6"/>
        <v>321300</v>
      </c>
      <c r="L69" s="223">
        <f t="shared" si="7"/>
        <v>336200</v>
      </c>
      <c r="M69" s="229">
        <f t="shared" si="8"/>
        <v>348400</v>
      </c>
      <c r="N69" s="176"/>
    </row>
    <row r="70" spans="1:14" ht="81.75" customHeight="1" x14ac:dyDescent="0.25">
      <c r="A70" s="240"/>
      <c r="B70" s="247" t="s">
        <v>572</v>
      </c>
      <c r="C70" s="246">
        <v>616</v>
      </c>
      <c r="D70" s="185">
        <v>2</v>
      </c>
      <c r="E70" s="191">
        <v>3</v>
      </c>
      <c r="F70" s="198" t="s">
        <v>49</v>
      </c>
      <c r="G70" s="204" t="s">
        <v>5</v>
      </c>
      <c r="H70" s="198" t="s">
        <v>4</v>
      </c>
      <c r="I70" s="210" t="s">
        <v>3</v>
      </c>
      <c r="J70" s="217" t="s">
        <v>1</v>
      </c>
      <c r="K70" s="223">
        <f t="shared" si="6"/>
        <v>321300</v>
      </c>
      <c r="L70" s="223">
        <f t="shared" si="7"/>
        <v>336200</v>
      </c>
      <c r="M70" s="229">
        <f t="shared" si="8"/>
        <v>348400</v>
      </c>
      <c r="N70" s="176"/>
    </row>
    <row r="71" spans="1:14" ht="17.25" customHeight="1" x14ac:dyDescent="0.25">
      <c r="A71" s="240"/>
      <c r="B71" s="247" t="s">
        <v>573</v>
      </c>
      <c r="C71" s="246">
        <v>616</v>
      </c>
      <c r="D71" s="185">
        <v>2</v>
      </c>
      <c r="E71" s="191">
        <v>3</v>
      </c>
      <c r="F71" s="198" t="s">
        <v>49</v>
      </c>
      <c r="G71" s="204" t="s">
        <v>31</v>
      </c>
      <c r="H71" s="198" t="s">
        <v>4</v>
      </c>
      <c r="I71" s="210" t="s">
        <v>3</v>
      </c>
      <c r="J71" s="217" t="s">
        <v>1</v>
      </c>
      <c r="K71" s="223">
        <f t="shared" si="6"/>
        <v>321300</v>
      </c>
      <c r="L71" s="223">
        <f t="shared" si="7"/>
        <v>336200</v>
      </c>
      <c r="M71" s="229">
        <f t="shared" si="8"/>
        <v>348400</v>
      </c>
      <c r="N71" s="176"/>
    </row>
    <row r="72" spans="1:14" ht="40.5" customHeight="1" x14ac:dyDescent="0.25">
      <c r="A72" s="240"/>
      <c r="B72" s="247" t="s">
        <v>574</v>
      </c>
      <c r="C72" s="246">
        <v>616</v>
      </c>
      <c r="D72" s="185">
        <v>2</v>
      </c>
      <c r="E72" s="191">
        <v>3</v>
      </c>
      <c r="F72" s="198" t="s">
        <v>49</v>
      </c>
      <c r="G72" s="204" t="s">
        <v>31</v>
      </c>
      <c r="H72" s="198" t="s">
        <v>6</v>
      </c>
      <c r="I72" s="210" t="s">
        <v>3</v>
      </c>
      <c r="J72" s="217" t="s">
        <v>1</v>
      </c>
      <c r="K72" s="223">
        <f t="shared" si="6"/>
        <v>321300</v>
      </c>
      <c r="L72" s="223">
        <f t="shared" si="7"/>
        <v>336200</v>
      </c>
      <c r="M72" s="229">
        <f t="shared" si="8"/>
        <v>348400</v>
      </c>
      <c r="N72" s="176"/>
    </row>
    <row r="73" spans="1:14" ht="56.25" customHeight="1" x14ac:dyDescent="0.25">
      <c r="A73" s="240"/>
      <c r="B73" s="247" t="s">
        <v>596</v>
      </c>
      <c r="C73" s="246">
        <v>616</v>
      </c>
      <c r="D73" s="185">
        <v>2</v>
      </c>
      <c r="E73" s="191">
        <v>3</v>
      </c>
      <c r="F73" s="198" t="s">
        <v>49</v>
      </c>
      <c r="G73" s="204" t="s">
        <v>31</v>
      </c>
      <c r="H73" s="198" t="s">
        <v>6</v>
      </c>
      <c r="I73" s="210" t="s">
        <v>47</v>
      </c>
      <c r="J73" s="217" t="s">
        <v>1</v>
      </c>
      <c r="K73" s="223">
        <f t="shared" si="6"/>
        <v>321300</v>
      </c>
      <c r="L73" s="223">
        <f t="shared" si="7"/>
        <v>336200</v>
      </c>
      <c r="M73" s="229">
        <f t="shared" si="8"/>
        <v>348400</v>
      </c>
      <c r="N73" s="176"/>
    </row>
    <row r="74" spans="1:14" ht="38.25" customHeight="1" x14ac:dyDescent="0.25">
      <c r="A74" s="240"/>
      <c r="B74" s="248" t="s">
        <v>51</v>
      </c>
      <c r="C74" s="249">
        <v>616</v>
      </c>
      <c r="D74" s="186">
        <v>2</v>
      </c>
      <c r="E74" s="192">
        <v>3</v>
      </c>
      <c r="F74" s="199" t="s">
        <v>49</v>
      </c>
      <c r="G74" s="205" t="s">
        <v>31</v>
      </c>
      <c r="H74" s="199" t="s">
        <v>6</v>
      </c>
      <c r="I74" s="211" t="s">
        <v>47</v>
      </c>
      <c r="J74" s="218" t="s">
        <v>50</v>
      </c>
      <c r="K74" s="224">
        <f t="shared" si="6"/>
        <v>321300</v>
      </c>
      <c r="L74" s="224">
        <f t="shared" si="7"/>
        <v>336200</v>
      </c>
      <c r="M74" s="230">
        <f t="shared" si="8"/>
        <v>348400</v>
      </c>
      <c r="N74" s="176"/>
    </row>
    <row r="75" spans="1:14" ht="36.75" customHeight="1" x14ac:dyDescent="0.25">
      <c r="A75" s="240"/>
      <c r="B75" s="254" t="s">
        <v>46</v>
      </c>
      <c r="C75" s="255">
        <v>616</v>
      </c>
      <c r="D75" s="188">
        <v>3</v>
      </c>
      <c r="E75" s="194" t="s">
        <v>1</v>
      </c>
      <c r="F75" s="201" t="s">
        <v>1</v>
      </c>
      <c r="G75" s="207" t="s">
        <v>1</v>
      </c>
      <c r="H75" s="201" t="s">
        <v>1</v>
      </c>
      <c r="I75" s="213" t="s">
        <v>1</v>
      </c>
      <c r="J75" s="220" t="s">
        <v>1</v>
      </c>
      <c r="K75" s="226">
        <f>K76+K80</f>
        <v>318807.09000000003</v>
      </c>
      <c r="L75" s="226">
        <f>399300</f>
        <v>399300</v>
      </c>
      <c r="M75" s="232">
        <f>399300</f>
        <v>399300</v>
      </c>
      <c r="N75" s="176"/>
    </row>
    <row r="76" spans="1:14" ht="18.75" customHeight="1" x14ac:dyDescent="0.25">
      <c r="A76" s="240"/>
      <c r="B76" s="245" t="s">
        <v>45</v>
      </c>
      <c r="C76" s="246">
        <v>616</v>
      </c>
      <c r="D76" s="185">
        <v>3</v>
      </c>
      <c r="E76" s="191">
        <v>4</v>
      </c>
      <c r="F76" s="198" t="s">
        <v>1</v>
      </c>
      <c r="G76" s="204" t="s">
        <v>1</v>
      </c>
      <c r="H76" s="198" t="s">
        <v>1</v>
      </c>
      <c r="I76" s="210" t="s">
        <v>1</v>
      </c>
      <c r="J76" s="217" t="s">
        <v>1</v>
      </c>
      <c r="K76" s="223">
        <f>25900</f>
        <v>25900</v>
      </c>
      <c r="L76" s="223">
        <f>26900</f>
        <v>26900</v>
      </c>
      <c r="M76" s="229">
        <f>26900</f>
        <v>26900</v>
      </c>
      <c r="N76" s="176"/>
    </row>
    <row r="77" spans="1:14" ht="19.5" customHeight="1" x14ac:dyDescent="0.25">
      <c r="A77" s="240"/>
      <c r="B77" s="247" t="s">
        <v>317</v>
      </c>
      <c r="C77" s="246">
        <v>616</v>
      </c>
      <c r="D77" s="185">
        <v>3</v>
      </c>
      <c r="E77" s="191">
        <v>4</v>
      </c>
      <c r="F77" s="198" t="s">
        <v>44</v>
      </c>
      <c r="G77" s="204" t="s">
        <v>5</v>
      </c>
      <c r="H77" s="198" t="s">
        <v>4</v>
      </c>
      <c r="I77" s="210" t="s">
        <v>3</v>
      </c>
      <c r="J77" s="217" t="s">
        <v>1</v>
      </c>
      <c r="K77" s="223">
        <f>25900</f>
        <v>25900</v>
      </c>
      <c r="L77" s="223">
        <f>26900</f>
        <v>26900</v>
      </c>
      <c r="M77" s="229">
        <f>26900</f>
        <v>26900</v>
      </c>
      <c r="N77" s="176"/>
    </row>
    <row r="78" spans="1:14" ht="58.5" customHeight="1" x14ac:dyDescent="0.25">
      <c r="A78" s="240"/>
      <c r="B78" s="247" t="s">
        <v>597</v>
      </c>
      <c r="C78" s="246">
        <v>616</v>
      </c>
      <c r="D78" s="185">
        <v>3</v>
      </c>
      <c r="E78" s="191">
        <v>4</v>
      </c>
      <c r="F78" s="198" t="s">
        <v>44</v>
      </c>
      <c r="G78" s="204" t="s">
        <v>5</v>
      </c>
      <c r="H78" s="198" t="s">
        <v>4</v>
      </c>
      <c r="I78" s="210" t="s">
        <v>598</v>
      </c>
      <c r="J78" s="217" t="s">
        <v>1</v>
      </c>
      <c r="K78" s="223">
        <f>25900</f>
        <v>25900</v>
      </c>
      <c r="L78" s="223">
        <f>26900</f>
        <v>26900</v>
      </c>
      <c r="M78" s="229">
        <f>26900</f>
        <v>26900</v>
      </c>
      <c r="N78" s="176"/>
    </row>
    <row r="79" spans="1:14" ht="51.75" customHeight="1" x14ac:dyDescent="0.25">
      <c r="A79" s="240"/>
      <c r="B79" s="248" t="s">
        <v>22</v>
      </c>
      <c r="C79" s="249">
        <v>616</v>
      </c>
      <c r="D79" s="186">
        <v>3</v>
      </c>
      <c r="E79" s="192">
        <v>4</v>
      </c>
      <c r="F79" s="199" t="s">
        <v>44</v>
      </c>
      <c r="G79" s="205" t="s">
        <v>5</v>
      </c>
      <c r="H79" s="199" t="s">
        <v>4</v>
      </c>
      <c r="I79" s="211" t="s">
        <v>598</v>
      </c>
      <c r="J79" s="218" t="s">
        <v>19</v>
      </c>
      <c r="K79" s="224">
        <f>25900</f>
        <v>25900</v>
      </c>
      <c r="L79" s="224">
        <f>26900</f>
        <v>26900</v>
      </c>
      <c r="M79" s="230">
        <f>26900</f>
        <v>26900</v>
      </c>
      <c r="N79" s="176"/>
    </row>
    <row r="80" spans="1:14" ht="54.75" customHeight="1" x14ac:dyDescent="0.25">
      <c r="A80" s="240"/>
      <c r="B80" s="250" t="s">
        <v>378</v>
      </c>
      <c r="C80" s="251">
        <v>616</v>
      </c>
      <c r="D80" s="187">
        <v>3</v>
      </c>
      <c r="E80" s="193">
        <v>10</v>
      </c>
      <c r="F80" s="200" t="s">
        <v>1</v>
      </c>
      <c r="G80" s="206" t="s">
        <v>1</v>
      </c>
      <c r="H80" s="200" t="s">
        <v>1</v>
      </c>
      <c r="I80" s="212" t="s">
        <v>1</v>
      </c>
      <c r="J80" s="219" t="s">
        <v>1</v>
      </c>
      <c r="K80" s="225">
        <f>K81</f>
        <v>292907.09000000003</v>
      </c>
      <c r="L80" s="225">
        <f t="shared" ref="L80:M85" si="9">372400</f>
        <v>372400</v>
      </c>
      <c r="M80" s="231">
        <f t="shared" si="9"/>
        <v>372400</v>
      </c>
      <c r="N80" s="176"/>
    </row>
    <row r="81" spans="1:14" ht="97.5" customHeight="1" x14ac:dyDescent="0.25">
      <c r="A81" s="240"/>
      <c r="B81" s="247" t="s">
        <v>599</v>
      </c>
      <c r="C81" s="246">
        <v>616</v>
      </c>
      <c r="D81" s="185">
        <v>3</v>
      </c>
      <c r="E81" s="191">
        <v>10</v>
      </c>
      <c r="F81" s="198" t="s">
        <v>7</v>
      </c>
      <c r="G81" s="204" t="s">
        <v>5</v>
      </c>
      <c r="H81" s="198" t="s">
        <v>4</v>
      </c>
      <c r="I81" s="210" t="s">
        <v>3</v>
      </c>
      <c r="J81" s="217" t="s">
        <v>1</v>
      </c>
      <c r="K81" s="223">
        <f>K82</f>
        <v>292907.09000000003</v>
      </c>
      <c r="L81" s="223">
        <f t="shared" si="9"/>
        <v>372400</v>
      </c>
      <c r="M81" s="229">
        <f t="shared" si="9"/>
        <v>372400</v>
      </c>
      <c r="N81" s="176"/>
    </row>
    <row r="82" spans="1:14" ht="29.25" customHeight="1" x14ac:dyDescent="0.25">
      <c r="A82" s="240"/>
      <c r="B82" s="247" t="s">
        <v>573</v>
      </c>
      <c r="C82" s="246">
        <v>616</v>
      </c>
      <c r="D82" s="185">
        <v>3</v>
      </c>
      <c r="E82" s="191">
        <v>10</v>
      </c>
      <c r="F82" s="198" t="s">
        <v>7</v>
      </c>
      <c r="G82" s="204" t="s">
        <v>31</v>
      </c>
      <c r="H82" s="198" t="s">
        <v>4</v>
      </c>
      <c r="I82" s="210" t="s">
        <v>3</v>
      </c>
      <c r="J82" s="217" t="s">
        <v>1</v>
      </c>
      <c r="K82" s="223">
        <f>K83</f>
        <v>292907.09000000003</v>
      </c>
      <c r="L82" s="223">
        <f t="shared" si="9"/>
        <v>372400</v>
      </c>
      <c r="M82" s="229">
        <f t="shared" si="9"/>
        <v>372400</v>
      </c>
      <c r="N82" s="176"/>
    </row>
    <row r="83" spans="1:14" ht="41.25" customHeight="1" x14ac:dyDescent="0.25">
      <c r="A83" s="240"/>
      <c r="B83" s="247" t="s">
        <v>600</v>
      </c>
      <c r="C83" s="246">
        <v>616</v>
      </c>
      <c r="D83" s="185">
        <v>3</v>
      </c>
      <c r="E83" s="191">
        <v>10</v>
      </c>
      <c r="F83" s="198" t="s">
        <v>7</v>
      </c>
      <c r="G83" s="204" t="s">
        <v>31</v>
      </c>
      <c r="H83" s="198" t="s">
        <v>601</v>
      </c>
      <c r="I83" s="210" t="s">
        <v>3</v>
      </c>
      <c r="J83" s="217" t="s">
        <v>1</v>
      </c>
      <c r="K83" s="223">
        <f>K84</f>
        <v>292907.09000000003</v>
      </c>
      <c r="L83" s="223">
        <f t="shared" si="9"/>
        <v>372400</v>
      </c>
      <c r="M83" s="229">
        <f t="shared" si="9"/>
        <v>372400</v>
      </c>
      <c r="N83" s="176"/>
    </row>
    <row r="84" spans="1:14" ht="55.5" customHeight="1" x14ac:dyDescent="0.25">
      <c r="A84" s="240"/>
      <c r="B84" s="247" t="s">
        <v>43</v>
      </c>
      <c r="C84" s="246">
        <v>616</v>
      </c>
      <c r="D84" s="185">
        <v>3</v>
      </c>
      <c r="E84" s="191">
        <v>10</v>
      </c>
      <c r="F84" s="198" t="s">
        <v>7</v>
      </c>
      <c r="G84" s="204" t="s">
        <v>31</v>
      </c>
      <c r="H84" s="198" t="s">
        <v>601</v>
      </c>
      <c r="I84" s="210" t="s">
        <v>42</v>
      </c>
      <c r="J84" s="217" t="s">
        <v>1</v>
      </c>
      <c r="K84" s="223">
        <f>K85</f>
        <v>292907.09000000003</v>
      </c>
      <c r="L84" s="223">
        <f t="shared" si="9"/>
        <v>372400</v>
      </c>
      <c r="M84" s="229">
        <f t="shared" si="9"/>
        <v>372400</v>
      </c>
      <c r="N84" s="176"/>
    </row>
    <row r="85" spans="1:14" ht="30.75" customHeight="1" x14ac:dyDescent="0.25">
      <c r="A85" s="240"/>
      <c r="B85" s="248" t="s">
        <v>22</v>
      </c>
      <c r="C85" s="249">
        <v>616</v>
      </c>
      <c r="D85" s="186">
        <v>3</v>
      </c>
      <c r="E85" s="192">
        <v>10</v>
      </c>
      <c r="F85" s="199" t="s">
        <v>7</v>
      </c>
      <c r="G85" s="205" t="s">
        <v>31</v>
      </c>
      <c r="H85" s="199" t="s">
        <v>601</v>
      </c>
      <c r="I85" s="211" t="s">
        <v>42</v>
      </c>
      <c r="J85" s="218" t="s">
        <v>19</v>
      </c>
      <c r="K85" s="224">
        <v>292907.09000000003</v>
      </c>
      <c r="L85" s="224">
        <f t="shared" si="9"/>
        <v>372400</v>
      </c>
      <c r="M85" s="230">
        <f t="shared" si="9"/>
        <v>372400</v>
      </c>
      <c r="N85" s="176"/>
    </row>
    <row r="86" spans="1:14" ht="36" customHeight="1" x14ac:dyDescent="0.25">
      <c r="A86" s="240"/>
      <c r="B86" s="254" t="s">
        <v>41</v>
      </c>
      <c r="C86" s="255">
        <v>616</v>
      </c>
      <c r="D86" s="188">
        <v>4</v>
      </c>
      <c r="E86" s="194" t="s">
        <v>1</v>
      </c>
      <c r="F86" s="201" t="s">
        <v>1</v>
      </c>
      <c r="G86" s="207" t="s">
        <v>1</v>
      </c>
      <c r="H86" s="201" t="s">
        <v>1</v>
      </c>
      <c r="I86" s="213" t="s">
        <v>1</v>
      </c>
      <c r="J86" s="220" t="s">
        <v>1</v>
      </c>
      <c r="K86" s="389">
        <f>K87+K104</f>
        <v>3468807.1399999997</v>
      </c>
      <c r="L86" s="389">
        <f>L88+L104</f>
        <v>5214464.78</v>
      </c>
      <c r="M86" s="358">
        <f>M87+M104</f>
        <v>2994336.13</v>
      </c>
      <c r="N86" s="176"/>
    </row>
    <row r="87" spans="1:14" ht="30.75" customHeight="1" x14ac:dyDescent="0.25">
      <c r="A87" s="240"/>
      <c r="B87" s="245" t="s">
        <v>40</v>
      </c>
      <c r="C87" s="246">
        <v>616</v>
      </c>
      <c r="D87" s="185">
        <v>4</v>
      </c>
      <c r="E87" s="191">
        <v>9</v>
      </c>
      <c r="F87" s="198" t="s">
        <v>1</v>
      </c>
      <c r="G87" s="204" t="s">
        <v>1</v>
      </c>
      <c r="H87" s="198" t="s">
        <v>1</v>
      </c>
      <c r="I87" s="210" t="s">
        <v>1</v>
      </c>
      <c r="J87" s="217" t="s">
        <v>1</v>
      </c>
      <c r="K87" s="223">
        <f>K88</f>
        <v>3222751.55</v>
      </c>
      <c r="L87" s="223">
        <f t="shared" ref="L87:M87" si="10">L88</f>
        <v>5154464.78</v>
      </c>
      <c r="M87" s="357">
        <f t="shared" si="10"/>
        <v>2734336.13</v>
      </c>
      <c r="N87" s="176"/>
    </row>
    <row r="88" spans="1:14" ht="101.25" customHeight="1" x14ac:dyDescent="0.25">
      <c r="A88" s="240"/>
      <c r="B88" s="247" t="s">
        <v>599</v>
      </c>
      <c r="C88" s="246">
        <v>616</v>
      </c>
      <c r="D88" s="185">
        <v>4</v>
      </c>
      <c r="E88" s="191">
        <v>9</v>
      </c>
      <c r="F88" s="198" t="s">
        <v>7</v>
      </c>
      <c r="G88" s="204" t="s">
        <v>5</v>
      </c>
      <c r="H88" s="198" t="s">
        <v>4</v>
      </c>
      <c r="I88" s="210" t="s">
        <v>3</v>
      </c>
      <c r="J88" s="217" t="s">
        <v>1</v>
      </c>
      <c r="K88" s="223">
        <f>K89</f>
        <v>3222751.55</v>
      </c>
      <c r="L88" s="223">
        <f>L89+L130</f>
        <v>5154464.78</v>
      </c>
      <c r="M88" s="347">
        <f>M89+M130</f>
        <v>2734336.13</v>
      </c>
      <c r="N88" s="176"/>
    </row>
    <row r="89" spans="1:14" ht="33" customHeight="1" x14ac:dyDescent="0.25">
      <c r="A89" s="240"/>
      <c r="B89" s="247" t="s">
        <v>573</v>
      </c>
      <c r="C89" s="246">
        <v>616</v>
      </c>
      <c r="D89" s="185">
        <v>4</v>
      </c>
      <c r="E89" s="191">
        <v>9</v>
      </c>
      <c r="F89" s="198" t="s">
        <v>7</v>
      </c>
      <c r="G89" s="204" t="s">
        <v>31</v>
      </c>
      <c r="H89" s="198" t="s">
        <v>4</v>
      </c>
      <c r="I89" s="210" t="s">
        <v>3</v>
      </c>
      <c r="J89" s="217" t="s">
        <v>1</v>
      </c>
      <c r="K89" s="223">
        <f>K90+K96</f>
        <v>3222751.55</v>
      </c>
      <c r="L89" s="223">
        <f>L92+L98+L95</f>
        <v>5154464.78</v>
      </c>
      <c r="M89" s="347">
        <f t="shared" ref="M89" si="11">M92+M98</f>
        <v>2734336.13</v>
      </c>
      <c r="N89" s="176"/>
    </row>
    <row r="90" spans="1:14" ht="35.25" customHeight="1" x14ac:dyDescent="0.25">
      <c r="A90" s="240"/>
      <c r="B90" s="247" t="s">
        <v>602</v>
      </c>
      <c r="C90" s="246">
        <v>616</v>
      </c>
      <c r="D90" s="185">
        <v>4</v>
      </c>
      <c r="E90" s="191">
        <v>9</v>
      </c>
      <c r="F90" s="198" t="s">
        <v>7</v>
      </c>
      <c r="G90" s="204" t="s">
        <v>31</v>
      </c>
      <c r="H90" s="198" t="s">
        <v>30</v>
      </c>
      <c r="I90" s="210" t="s">
        <v>3</v>
      </c>
      <c r="J90" s="217" t="s">
        <v>1</v>
      </c>
      <c r="K90" s="223">
        <f>K91</f>
        <v>1915131.78</v>
      </c>
      <c r="L90" s="223">
        <f>L92+L95</f>
        <v>3656720</v>
      </c>
      <c r="M90" s="229">
        <f t="shared" ref="M90:M92" si="12">1114520</f>
        <v>1114520</v>
      </c>
      <c r="N90" s="176"/>
    </row>
    <row r="91" spans="1:14" ht="37.5" customHeight="1" x14ac:dyDescent="0.25">
      <c r="A91" s="240"/>
      <c r="B91" s="247" t="s">
        <v>38</v>
      </c>
      <c r="C91" s="246">
        <v>616</v>
      </c>
      <c r="D91" s="185">
        <v>4</v>
      </c>
      <c r="E91" s="191">
        <v>9</v>
      </c>
      <c r="F91" s="198" t="s">
        <v>7</v>
      </c>
      <c r="G91" s="204" t="s">
        <v>31</v>
      </c>
      <c r="H91" s="198" t="s">
        <v>30</v>
      </c>
      <c r="I91" s="210" t="s">
        <v>36</v>
      </c>
      <c r="J91" s="217" t="s">
        <v>1</v>
      </c>
      <c r="K91" s="223">
        <f>K92</f>
        <v>1915131.78</v>
      </c>
      <c r="L91" s="223">
        <f>L92</f>
        <v>1089098</v>
      </c>
      <c r="M91" s="229">
        <f t="shared" si="12"/>
        <v>1114520</v>
      </c>
      <c r="N91" s="176"/>
    </row>
    <row r="92" spans="1:14" ht="51.75" customHeight="1" x14ac:dyDescent="0.25">
      <c r="A92" s="240"/>
      <c r="B92" s="248" t="s">
        <v>22</v>
      </c>
      <c r="C92" s="249">
        <v>616</v>
      </c>
      <c r="D92" s="186">
        <v>4</v>
      </c>
      <c r="E92" s="192">
        <v>9</v>
      </c>
      <c r="F92" s="199" t="s">
        <v>7</v>
      </c>
      <c r="G92" s="205" t="s">
        <v>31</v>
      </c>
      <c r="H92" s="199" t="s">
        <v>30</v>
      </c>
      <c r="I92" s="211" t="s">
        <v>36</v>
      </c>
      <c r="J92" s="218" t="s">
        <v>19</v>
      </c>
      <c r="K92" s="224">
        <v>1915131.78</v>
      </c>
      <c r="L92" s="224">
        <f>1114520-25422</f>
        <v>1089098</v>
      </c>
      <c r="M92" s="230">
        <f t="shared" si="12"/>
        <v>1114520</v>
      </c>
      <c r="N92" s="176"/>
    </row>
    <row r="93" spans="1:14" ht="36.75" customHeight="1" x14ac:dyDescent="0.25">
      <c r="A93" s="240"/>
      <c r="B93" s="253" t="s">
        <v>603</v>
      </c>
      <c r="C93" s="251">
        <v>616</v>
      </c>
      <c r="D93" s="187">
        <v>4</v>
      </c>
      <c r="E93" s="193">
        <v>9</v>
      </c>
      <c r="F93" s="200" t="s">
        <v>7</v>
      </c>
      <c r="G93" s="206" t="s">
        <v>31</v>
      </c>
      <c r="H93" s="200">
        <v>2</v>
      </c>
      <c r="I93" s="212" t="s">
        <v>3</v>
      </c>
      <c r="J93" s="219" t="s">
        <v>1</v>
      </c>
      <c r="K93" s="225">
        <f>K94</f>
        <v>0</v>
      </c>
      <c r="L93" s="225">
        <f t="shared" ref="L93:M94" si="13">L94</f>
        <v>2567622</v>
      </c>
      <c r="M93" s="357">
        <f t="shared" si="13"/>
        <v>0</v>
      </c>
      <c r="N93" s="176"/>
    </row>
    <row r="94" spans="1:14" ht="20.25" customHeight="1" x14ac:dyDescent="0.25">
      <c r="A94" s="240"/>
      <c r="B94" s="247" t="s">
        <v>23</v>
      </c>
      <c r="C94" s="246">
        <v>616</v>
      </c>
      <c r="D94" s="185">
        <v>4</v>
      </c>
      <c r="E94" s="191">
        <v>9</v>
      </c>
      <c r="F94" s="198" t="s">
        <v>7</v>
      </c>
      <c r="G94" s="204" t="s">
        <v>31</v>
      </c>
      <c r="H94" s="198">
        <v>2</v>
      </c>
      <c r="I94" s="210" t="s">
        <v>656</v>
      </c>
      <c r="J94" s="217" t="s">
        <v>1</v>
      </c>
      <c r="K94" s="223">
        <f>K95</f>
        <v>0</v>
      </c>
      <c r="L94" s="223">
        <f t="shared" si="13"/>
        <v>2567622</v>
      </c>
      <c r="M94" s="347">
        <f t="shared" si="13"/>
        <v>0</v>
      </c>
      <c r="N94" s="176"/>
    </row>
    <row r="95" spans="1:14" ht="33.75" customHeight="1" x14ac:dyDescent="0.25">
      <c r="A95" s="240"/>
      <c r="B95" s="248" t="s">
        <v>661</v>
      </c>
      <c r="C95" s="249">
        <v>616</v>
      </c>
      <c r="D95" s="186">
        <v>4</v>
      </c>
      <c r="E95" s="192">
        <v>9</v>
      </c>
      <c r="F95" s="199" t="s">
        <v>7</v>
      </c>
      <c r="G95" s="205" t="s">
        <v>31</v>
      </c>
      <c r="H95" s="199">
        <v>2</v>
      </c>
      <c r="I95" s="211" t="s">
        <v>656</v>
      </c>
      <c r="J95" s="218" t="s">
        <v>19</v>
      </c>
      <c r="K95" s="224">
        <v>0</v>
      </c>
      <c r="L95" s="388">
        <v>2567622</v>
      </c>
      <c r="M95" s="230">
        <v>0</v>
      </c>
      <c r="N95" s="176"/>
    </row>
    <row r="96" spans="1:14" ht="36.75" customHeight="1" x14ac:dyDescent="0.25">
      <c r="A96" s="240"/>
      <c r="B96" s="253" t="s">
        <v>603</v>
      </c>
      <c r="C96" s="251">
        <v>616</v>
      </c>
      <c r="D96" s="187">
        <v>4</v>
      </c>
      <c r="E96" s="193">
        <v>9</v>
      </c>
      <c r="F96" s="200" t="s">
        <v>7</v>
      </c>
      <c r="G96" s="206" t="s">
        <v>31</v>
      </c>
      <c r="H96" s="200" t="s">
        <v>37</v>
      </c>
      <c r="I96" s="212" t="s">
        <v>3</v>
      </c>
      <c r="J96" s="219" t="s">
        <v>1</v>
      </c>
      <c r="K96" s="225">
        <f>K97</f>
        <v>1307619.77</v>
      </c>
      <c r="L96" s="225">
        <f>L97</f>
        <v>1497744.78</v>
      </c>
      <c r="M96" s="357">
        <f t="shared" ref="M96" si="14">M97</f>
        <v>1619816.13</v>
      </c>
      <c r="N96" s="176"/>
    </row>
    <row r="97" spans="1:14" ht="20.25" customHeight="1" x14ac:dyDescent="0.25">
      <c r="A97" s="240"/>
      <c r="B97" s="247" t="s">
        <v>23</v>
      </c>
      <c r="C97" s="246">
        <v>616</v>
      </c>
      <c r="D97" s="185">
        <v>4</v>
      </c>
      <c r="E97" s="191">
        <v>9</v>
      </c>
      <c r="F97" s="198" t="s">
        <v>7</v>
      </c>
      <c r="G97" s="204" t="s">
        <v>31</v>
      </c>
      <c r="H97" s="198" t="s">
        <v>37</v>
      </c>
      <c r="I97" s="210" t="s">
        <v>20</v>
      </c>
      <c r="J97" s="217" t="s">
        <v>1</v>
      </c>
      <c r="K97" s="223">
        <f>K98</f>
        <v>1307619.77</v>
      </c>
      <c r="L97" s="223">
        <f t="shared" ref="L97:M97" si="15">L98</f>
        <v>1497744.78</v>
      </c>
      <c r="M97" s="347">
        <f t="shared" si="15"/>
        <v>1619816.13</v>
      </c>
      <c r="N97" s="176"/>
    </row>
    <row r="98" spans="1:14" ht="50.25" customHeight="1" x14ac:dyDescent="0.25">
      <c r="A98" s="240"/>
      <c r="B98" s="248" t="s">
        <v>22</v>
      </c>
      <c r="C98" s="249">
        <v>616</v>
      </c>
      <c r="D98" s="186">
        <v>4</v>
      </c>
      <c r="E98" s="192">
        <v>9</v>
      </c>
      <c r="F98" s="199" t="s">
        <v>7</v>
      </c>
      <c r="G98" s="205" t="s">
        <v>31</v>
      </c>
      <c r="H98" s="199" t="s">
        <v>37</v>
      </c>
      <c r="I98" s="211" t="s">
        <v>20</v>
      </c>
      <c r="J98" s="218" t="s">
        <v>19</v>
      </c>
      <c r="K98" s="224">
        <v>1307619.77</v>
      </c>
      <c r="L98" s="224">
        <f>1497740+4.78</f>
        <v>1497744.78</v>
      </c>
      <c r="M98" s="230">
        <f>1619810+6.13</f>
        <v>1619816.13</v>
      </c>
      <c r="N98" s="176"/>
    </row>
    <row r="99" spans="1:14" ht="36.75" customHeight="1" x14ac:dyDescent="0.25">
      <c r="A99" s="240"/>
      <c r="B99" s="250" t="s">
        <v>35</v>
      </c>
      <c r="C99" s="251">
        <v>616</v>
      </c>
      <c r="D99" s="187">
        <v>4</v>
      </c>
      <c r="E99" s="193">
        <v>12</v>
      </c>
      <c r="F99" s="200" t="s">
        <v>1</v>
      </c>
      <c r="G99" s="206" t="s">
        <v>1</v>
      </c>
      <c r="H99" s="200" t="s">
        <v>1</v>
      </c>
      <c r="I99" s="212" t="s">
        <v>1</v>
      </c>
      <c r="J99" s="219" t="s">
        <v>1</v>
      </c>
      <c r="K99" s="225">
        <v>246055.59</v>
      </c>
      <c r="L99" s="225">
        <f>60000</f>
        <v>60000</v>
      </c>
      <c r="M99" s="231">
        <f t="shared" ref="M99:M104" si="16">260000</f>
        <v>260000</v>
      </c>
      <c r="N99" s="176"/>
    </row>
    <row r="100" spans="1:14" ht="86.25" customHeight="1" x14ac:dyDescent="0.25">
      <c r="A100" s="240"/>
      <c r="B100" s="247" t="s">
        <v>599</v>
      </c>
      <c r="C100" s="246">
        <v>616</v>
      </c>
      <c r="D100" s="185">
        <v>4</v>
      </c>
      <c r="E100" s="191">
        <v>12</v>
      </c>
      <c r="F100" s="198" t="s">
        <v>7</v>
      </c>
      <c r="G100" s="204" t="s">
        <v>5</v>
      </c>
      <c r="H100" s="198" t="s">
        <v>4</v>
      </c>
      <c r="I100" s="210" t="s">
        <v>3</v>
      </c>
      <c r="J100" s="217" t="s">
        <v>1</v>
      </c>
      <c r="K100" s="223">
        <v>246055.59</v>
      </c>
      <c r="L100" s="223">
        <f>60000</f>
        <v>60000</v>
      </c>
      <c r="M100" s="229">
        <f t="shared" si="16"/>
        <v>260000</v>
      </c>
      <c r="N100" s="176"/>
    </row>
    <row r="101" spans="1:14" ht="23.25" customHeight="1" x14ac:dyDescent="0.25">
      <c r="A101" s="240"/>
      <c r="B101" s="247" t="s">
        <v>573</v>
      </c>
      <c r="C101" s="246">
        <v>616</v>
      </c>
      <c r="D101" s="185">
        <v>4</v>
      </c>
      <c r="E101" s="191">
        <v>12</v>
      </c>
      <c r="F101" s="198" t="s">
        <v>7</v>
      </c>
      <c r="G101" s="204" t="s">
        <v>31</v>
      </c>
      <c r="H101" s="198" t="s">
        <v>4</v>
      </c>
      <c r="I101" s="210" t="s">
        <v>3</v>
      </c>
      <c r="J101" s="217" t="s">
        <v>1</v>
      </c>
      <c r="K101" s="223">
        <v>246055.59</v>
      </c>
      <c r="L101" s="223">
        <f>60000</f>
        <v>60000</v>
      </c>
      <c r="M101" s="229">
        <f t="shared" si="16"/>
        <v>260000</v>
      </c>
      <c r="N101" s="176"/>
    </row>
    <row r="102" spans="1:14" ht="67.5" customHeight="1" x14ac:dyDescent="0.25">
      <c r="A102" s="240"/>
      <c r="B102" s="247" t="s">
        <v>604</v>
      </c>
      <c r="C102" s="246">
        <v>616</v>
      </c>
      <c r="D102" s="185">
        <v>4</v>
      </c>
      <c r="E102" s="191">
        <v>12</v>
      </c>
      <c r="F102" s="198" t="s">
        <v>7</v>
      </c>
      <c r="G102" s="204" t="s">
        <v>31</v>
      </c>
      <c r="H102" s="198" t="s">
        <v>6</v>
      </c>
      <c r="I102" s="210" t="s">
        <v>3</v>
      </c>
      <c r="J102" s="217" t="s">
        <v>1</v>
      </c>
      <c r="K102" s="223">
        <v>246055.59</v>
      </c>
      <c r="L102" s="223">
        <f>60000</f>
        <v>60000</v>
      </c>
      <c r="M102" s="229">
        <f t="shared" si="16"/>
        <v>260000</v>
      </c>
      <c r="N102" s="176"/>
    </row>
    <row r="103" spans="1:14" ht="32.25" customHeight="1" x14ac:dyDescent="0.25">
      <c r="A103" s="240"/>
      <c r="B103" s="247" t="s">
        <v>605</v>
      </c>
      <c r="C103" s="246">
        <v>616</v>
      </c>
      <c r="D103" s="185">
        <v>4</v>
      </c>
      <c r="E103" s="191">
        <v>12</v>
      </c>
      <c r="F103" s="198" t="s">
        <v>7</v>
      </c>
      <c r="G103" s="204" t="s">
        <v>31</v>
      </c>
      <c r="H103" s="198" t="s">
        <v>6</v>
      </c>
      <c r="I103" s="210" t="s">
        <v>606</v>
      </c>
      <c r="J103" s="217" t="s">
        <v>1</v>
      </c>
      <c r="K103" s="223">
        <v>246055.59</v>
      </c>
      <c r="L103" s="223">
        <f>60000</f>
        <v>60000</v>
      </c>
      <c r="M103" s="229">
        <f t="shared" si="16"/>
        <v>260000</v>
      </c>
      <c r="N103" s="176"/>
    </row>
    <row r="104" spans="1:14" ht="48.75" customHeight="1" x14ac:dyDescent="0.25">
      <c r="A104" s="240"/>
      <c r="B104" s="248" t="s">
        <v>22</v>
      </c>
      <c r="C104" s="249">
        <v>616</v>
      </c>
      <c r="D104" s="186">
        <v>4</v>
      </c>
      <c r="E104" s="192">
        <v>12</v>
      </c>
      <c r="F104" s="199" t="s">
        <v>7</v>
      </c>
      <c r="G104" s="205" t="s">
        <v>31</v>
      </c>
      <c r="H104" s="199" t="s">
        <v>6</v>
      </c>
      <c r="I104" s="211" t="s">
        <v>606</v>
      </c>
      <c r="J104" s="218" t="s">
        <v>19</v>
      </c>
      <c r="K104" s="224">
        <v>246055.59</v>
      </c>
      <c r="L104" s="224">
        <f>60000</f>
        <v>60000</v>
      </c>
      <c r="M104" s="230">
        <f t="shared" si="16"/>
        <v>260000</v>
      </c>
      <c r="N104" s="176"/>
    </row>
    <row r="105" spans="1:14" ht="23.25" customHeight="1" x14ac:dyDescent="0.25">
      <c r="A105" s="240"/>
      <c r="B105" s="254" t="s">
        <v>34</v>
      </c>
      <c r="C105" s="255">
        <v>616</v>
      </c>
      <c r="D105" s="188">
        <v>5</v>
      </c>
      <c r="E105" s="194" t="s">
        <v>1</v>
      </c>
      <c r="F105" s="201" t="s">
        <v>1</v>
      </c>
      <c r="G105" s="207" t="s">
        <v>1</v>
      </c>
      <c r="H105" s="201" t="s">
        <v>1</v>
      </c>
      <c r="I105" s="213" t="s">
        <v>1</v>
      </c>
      <c r="J105" s="220" t="s">
        <v>1</v>
      </c>
      <c r="K105" s="226">
        <f>K106+K114+K120</f>
        <v>6525102.6299999999</v>
      </c>
      <c r="L105" s="226">
        <f>L111+L119+L126+L129+L113</f>
        <v>99755902.75</v>
      </c>
      <c r="M105" s="348">
        <f>M106+M114+M120</f>
        <v>97627630.079999998</v>
      </c>
      <c r="N105" s="176"/>
    </row>
    <row r="106" spans="1:14" ht="24.75" customHeight="1" x14ac:dyDescent="0.25">
      <c r="A106" s="240"/>
      <c r="B106" s="245" t="s">
        <v>33</v>
      </c>
      <c r="C106" s="246">
        <v>616</v>
      </c>
      <c r="D106" s="185">
        <v>5</v>
      </c>
      <c r="E106" s="191">
        <v>1</v>
      </c>
      <c r="F106" s="198" t="s">
        <v>1</v>
      </c>
      <c r="G106" s="204" t="s">
        <v>1</v>
      </c>
      <c r="H106" s="198" t="s">
        <v>1</v>
      </c>
      <c r="I106" s="210" t="s">
        <v>1</v>
      </c>
      <c r="J106" s="217" t="s">
        <v>1</v>
      </c>
      <c r="K106" s="223">
        <v>9744.41</v>
      </c>
      <c r="L106" s="223">
        <f t="shared" ref="L106:M108" si="17">L107</f>
        <v>98450659</v>
      </c>
      <c r="M106" s="229">
        <f t="shared" si="17"/>
        <v>96568603</v>
      </c>
      <c r="N106" s="176"/>
    </row>
    <row r="107" spans="1:14" ht="98.25" customHeight="1" x14ac:dyDescent="0.25">
      <c r="A107" s="240"/>
      <c r="B107" s="247" t="s">
        <v>599</v>
      </c>
      <c r="C107" s="246">
        <v>616</v>
      </c>
      <c r="D107" s="185">
        <v>5</v>
      </c>
      <c r="E107" s="191">
        <v>1</v>
      </c>
      <c r="F107" s="198" t="s">
        <v>7</v>
      </c>
      <c r="G107" s="204" t="s">
        <v>5</v>
      </c>
      <c r="H107" s="198" t="s">
        <v>4</v>
      </c>
      <c r="I107" s="210" t="s">
        <v>3</v>
      </c>
      <c r="J107" s="217" t="s">
        <v>1</v>
      </c>
      <c r="K107" s="223">
        <v>9744.41</v>
      </c>
      <c r="L107" s="223">
        <f t="shared" si="17"/>
        <v>98450659</v>
      </c>
      <c r="M107" s="229">
        <f t="shared" si="17"/>
        <v>96568603</v>
      </c>
      <c r="N107" s="176"/>
    </row>
    <row r="108" spans="1:14" ht="27.75" customHeight="1" x14ac:dyDescent="0.25">
      <c r="A108" s="240"/>
      <c r="B108" s="247" t="s">
        <v>573</v>
      </c>
      <c r="C108" s="246">
        <v>616</v>
      </c>
      <c r="D108" s="185">
        <v>5</v>
      </c>
      <c r="E108" s="191">
        <v>1</v>
      </c>
      <c r="F108" s="198" t="s">
        <v>7</v>
      </c>
      <c r="G108" s="204" t="s">
        <v>31</v>
      </c>
      <c r="H108" s="198" t="s">
        <v>4</v>
      </c>
      <c r="I108" s="210" t="s">
        <v>3</v>
      </c>
      <c r="J108" s="217" t="s">
        <v>1</v>
      </c>
      <c r="K108" s="223">
        <v>9744.41</v>
      </c>
      <c r="L108" s="223">
        <f t="shared" si="17"/>
        <v>98450659</v>
      </c>
      <c r="M108" s="229">
        <f t="shared" si="17"/>
        <v>96568603</v>
      </c>
      <c r="N108" s="176"/>
    </row>
    <row r="109" spans="1:14" ht="37.5" customHeight="1" x14ac:dyDescent="0.25">
      <c r="A109" s="240"/>
      <c r="B109" s="247" t="s">
        <v>607</v>
      </c>
      <c r="C109" s="246">
        <v>616</v>
      </c>
      <c r="D109" s="185">
        <v>5</v>
      </c>
      <c r="E109" s="191">
        <v>1</v>
      </c>
      <c r="F109" s="198" t="s">
        <v>7</v>
      </c>
      <c r="G109" s="204" t="s">
        <v>31</v>
      </c>
      <c r="H109" s="198" t="s">
        <v>21</v>
      </c>
      <c r="I109" s="210" t="s">
        <v>3</v>
      </c>
      <c r="J109" s="217" t="s">
        <v>1</v>
      </c>
      <c r="K109" s="223">
        <v>9744.41</v>
      </c>
      <c r="L109" s="223">
        <f>4800+L113</f>
        <v>98450659</v>
      </c>
      <c r="M109" s="347">
        <f>M113+M111</f>
        <v>96568603</v>
      </c>
      <c r="N109" s="176"/>
    </row>
    <row r="110" spans="1:14" ht="31.5" customHeight="1" x14ac:dyDescent="0.25">
      <c r="A110" s="240"/>
      <c r="B110" s="247" t="s">
        <v>32</v>
      </c>
      <c r="C110" s="246">
        <v>616</v>
      </c>
      <c r="D110" s="185">
        <v>5</v>
      </c>
      <c r="E110" s="191">
        <v>1</v>
      </c>
      <c r="F110" s="198" t="s">
        <v>7</v>
      </c>
      <c r="G110" s="204" t="s">
        <v>31</v>
      </c>
      <c r="H110" s="198" t="s">
        <v>21</v>
      </c>
      <c r="I110" s="210" t="s">
        <v>29</v>
      </c>
      <c r="J110" s="217" t="s">
        <v>1</v>
      </c>
      <c r="K110" s="223">
        <v>9744.41</v>
      </c>
      <c r="L110" s="223">
        <f>4800</f>
        <v>4800</v>
      </c>
      <c r="M110" s="229">
        <f>M111</f>
        <v>4800</v>
      </c>
      <c r="N110" s="176"/>
    </row>
    <row r="111" spans="1:14" ht="49.5" customHeight="1" x14ac:dyDescent="0.25">
      <c r="A111" s="240"/>
      <c r="B111" s="248" t="s">
        <v>22</v>
      </c>
      <c r="C111" s="249">
        <v>616</v>
      </c>
      <c r="D111" s="186">
        <v>5</v>
      </c>
      <c r="E111" s="192">
        <v>1</v>
      </c>
      <c r="F111" s="199" t="s">
        <v>7</v>
      </c>
      <c r="G111" s="205" t="s">
        <v>31</v>
      </c>
      <c r="H111" s="199" t="s">
        <v>21</v>
      </c>
      <c r="I111" s="211" t="s">
        <v>29</v>
      </c>
      <c r="J111" s="218" t="s">
        <v>19</v>
      </c>
      <c r="K111" s="224">
        <v>9744.41</v>
      </c>
      <c r="L111" s="224">
        <f>4800</f>
        <v>4800</v>
      </c>
      <c r="M111" s="230">
        <f>4800</f>
        <v>4800</v>
      </c>
      <c r="N111" s="176"/>
    </row>
    <row r="112" spans="1:14" ht="69.75" customHeight="1" x14ac:dyDescent="0.25">
      <c r="A112" s="240"/>
      <c r="B112" s="247" t="s">
        <v>653</v>
      </c>
      <c r="C112" s="246">
        <v>616</v>
      </c>
      <c r="D112" s="185">
        <v>5</v>
      </c>
      <c r="E112" s="191">
        <v>1</v>
      </c>
      <c r="F112" s="198" t="s">
        <v>7</v>
      </c>
      <c r="G112" s="204" t="s">
        <v>31</v>
      </c>
      <c r="H112" s="198" t="s">
        <v>21</v>
      </c>
      <c r="I112" s="210" t="s">
        <v>658</v>
      </c>
      <c r="J112" s="217" t="s">
        <v>1</v>
      </c>
      <c r="K112" s="223">
        <f>K113</f>
        <v>0</v>
      </c>
      <c r="L112" s="223">
        <f>L113</f>
        <v>98445859</v>
      </c>
      <c r="M112" s="229">
        <f>M113</f>
        <v>96563803</v>
      </c>
      <c r="N112" s="176"/>
    </row>
    <row r="113" spans="1:14" ht="24.75" customHeight="1" x14ac:dyDescent="0.25">
      <c r="A113" s="240"/>
      <c r="B113" s="248" t="s">
        <v>657</v>
      </c>
      <c r="C113" s="249">
        <v>616</v>
      </c>
      <c r="D113" s="186">
        <v>5</v>
      </c>
      <c r="E113" s="192">
        <v>1</v>
      </c>
      <c r="F113" s="199" t="s">
        <v>7</v>
      </c>
      <c r="G113" s="205" t="s">
        <v>31</v>
      </c>
      <c r="H113" s="199" t="s">
        <v>21</v>
      </c>
      <c r="I113" s="211" t="s">
        <v>658</v>
      </c>
      <c r="J113" s="218">
        <v>410</v>
      </c>
      <c r="K113" s="224">
        <v>0</v>
      </c>
      <c r="L113" s="388">
        <v>98445859</v>
      </c>
      <c r="M113" s="390">
        <v>96563803</v>
      </c>
      <c r="N113" s="176"/>
    </row>
    <row r="114" spans="1:14" ht="29.25" customHeight="1" x14ac:dyDescent="0.25">
      <c r="A114" s="240"/>
      <c r="B114" s="250" t="s">
        <v>28</v>
      </c>
      <c r="C114" s="251">
        <v>616</v>
      </c>
      <c r="D114" s="187">
        <v>5</v>
      </c>
      <c r="E114" s="193">
        <v>2</v>
      </c>
      <c r="F114" s="200" t="s">
        <v>1</v>
      </c>
      <c r="G114" s="206" t="s">
        <v>1</v>
      </c>
      <c r="H114" s="200" t="s">
        <v>1</v>
      </c>
      <c r="I114" s="212" t="s">
        <v>1</v>
      </c>
      <c r="J114" s="219" t="s">
        <v>1</v>
      </c>
      <c r="K114" s="347">
        <f>K115</f>
        <v>1054831.31</v>
      </c>
      <c r="L114" s="225">
        <f t="shared" ref="L114:M118" si="18">L115</f>
        <v>38041</v>
      </c>
      <c r="M114" s="231">
        <f t="shared" si="18"/>
        <v>0</v>
      </c>
      <c r="N114" s="176"/>
    </row>
    <row r="115" spans="1:14" ht="88.5" customHeight="1" x14ac:dyDescent="0.25">
      <c r="A115" s="240"/>
      <c r="B115" s="247" t="s">
        <v>599</v>
      </c>
      <c r="C115" s="246">
        <v>616</v>
      </c>
      <c r="D115" s="185">
        <v>5</v>
      </c>
      <c r="E115" s="191">
        <v>2</v>
      </c>
      <c r="F115" s="198" t="s">
        <v>7</v>
      </c>
      <c r="G115" s="204" t="s">
        <v>5</v>
      </c>
      <c r="H115" s="198" t="s">
        <v>4</v>
      </c>
      <c r="I115" s="210" t="s">
        <v>3</v>
      </c>
      <c r="J115" s="217" t="s">
        <v>1</v>
      </c>
      <c r="K115" s="347">
        <f>K116</f>
        <v>1054831.31</v>
      </c>
      <c r="L115" s="223">
        <f t="shared" si="18"/>
        <v>38041</v>
      </c>
      <c r="M115" s="229">
        <f t="shared" si="18"/>
        <v>0</v>
      </c>
      <c r="N115" s="176"/>
    </row>
    <row r="116" spans="1:14" ht="25.5" customHeight="1" x14ac:dyDescent="0.25">
      <c r="A116" s="240"/>
      <c r="B116" s="247" t="s">
        <v>573</v>
      </c>
      <c r="C116" s="246">
        <v>616</v>
      </c>
      <c r="D116" s="185">
        <v>5</v>
      </c>
      <c r="E116" s="191">
        <v>2</v>
      </c>
      <c r="F116" s="198" t="s">
        <v>7</v>
      </c>
      <c r="G116" s="204" t="s">
        <v>31</v>
      </c>
      <c r="H116" s="198" t="s">
        <v>4</v>
      </c>
      <c r="I116" s="210" t="s">
        <v>3</v>
      </c>
      <c r="J116" s="217" t="s">
        <v>1</v>
      </c>
      <c r="K116" s="347">
        <f>K117</f>
        <v>1054831.31</v>
      </c>
      <c r="L116" s="223">
        <f t="shared" si="18"/>
        <v>38041</v>
      </c>
      <c r="M116" s="229">
        <f t="shared" si="18"/>
        <v>0</v>
      </c>
      <c r="N116" s="176"/>
    </row>
    <row r="117" spans="1:14" ht="32.25" customHeight="1" x14ac:dyDescent="0.25">
      <c r="A117" s="240"/>
      <c r="B117" s="247" t="s">
        <v>608</v>
      </c>
      <c r="C117" s="246">
        <v>616</v>
      </c>
      <c r="D117" s="185">
        <v>5</v>
      </c>
      <c r="E117" s="191">
        <v>2</v>
      </c>
      <c r="F117" s="198" t="s">
        <v>7</v>
      </c>
      <c r="G117" s="204" t="s">
        <v>31</v>
      </c>
      <c r="H117" s="198" t="s">
        <v>48</v>
      </c>
      <c r="I117" s="210" t="s">
        <v>3</v>
      </c>
      <c r="J117" s="217" t="s">
        <v>1</v>
      </c>
      <c r="K117" s="347">
        <f>K118</f>
        <v>1054831.31</v>
      </c>
      <c r="L117" s="223">
        <f t="shared" si="18"/>
        <v>38041</v>
      </c>
      <c r="M117" s="229">
        <f t="shared" si="18"/>
        <v>0</v>
      </c>
      <c r="N117" s="176"/>
    </row>
    <row r="118" spans="1:14" ht="28.5" customHeight="1" x14ac:dyDescent="0.25">
      <c r="A118" s="240"/>
      <c r="B118" s="247" t="s">
        <v>27</v>
      </c>
      <c r="C118" s="246">
        <v>616</v>
      </c>
      <c r="D118" s="185">
        <v>5</v>
      </c>
      <c r="E118" s="191">
        <v>2</v>
      </c>
      <c r="F118" s="198" t="s">
        <v>7</v>
      </c>
      <c r="G118" s="204" t="s">
        <v>31</v>
      </c>
      <c r="H118" s="198" t="s">
        <v>48</v>
      </c>
      <c r="I118" s="210" t="s">
        <v>26</v>
      </c>
      <c r="J118" s="217" t="s">
        <v>1</v>
      </c>
      <c r="K118" s="347">
        <f>K119</f>
        <v>1054831.31</v>
      </c>
      <c r="L118" s="223">
        <f t="shared" si="18"/>
        <v>38041</v>
      </c>
      <c r="M118" s="229">
        <f t="shared" si="18"/>
        <v>0</v>
      </c>
      <c r="N118" s="176"/>
    </row>
    <row r="119" spans="1:14" ht="55.5" customHeight="1" x14ac:dyDescent="0.25">
      <c r="A119" s="240"/>
      <c r="B119" s="248" t="s">
        <v>22</v>
      </c>
      <c r="C119" s="249">
        <v>616</v>
      </c>
      <c r="D119" s="186">
        <v>5</v>
      </c>
      <c r="E119" s="192">
        <v>2</v>
      </c>
      <c r="F119" s="199" t="s">
        <v>7</v>
      </c>
      <c r="G119" s="205" t="s">
        <v>31</v>
      </c>
      <c r="H119" s="199" t="s">
        <v>48</v>
      </c>
      <c r="I119" s="211" t="s">
        <v>26</v>
      </c>
      <c r="J119" s="218" t="s">
        <v>19</v>
      </c>
      <c r="K119" s="347">
        <v>1054831.31</v>
      </c>
      <c r="L119" s="224">
        <v>38041</v>
      </c>
      <c r="M119" s="230">
        <v>0</v>
      </c>
      <c r="N119" s="176"/>
    </row>
    <row r="120" spans="1:14" ht="24" customHeight="1" x14ac:dyDescent="0.25">
      <c r="A120" s="434"/>
      <c r="B120" s="433" t="s">
        <v>25</v>
      </c>
      <c r="C120" s="218">
        <v>616</v>
      </c>
      <c r="D120" s="192">
        <v>5</v>
      </c>
      <c r="E120" s="192">
        <v>3</v>
      </c>
      <c r="F120" s="559" t="s">
        <v>1</v>
      </c>
      <c r="G120" s="560"/>
      <c r="H120" s="560"/>
      <c r="I120" s="561"/>
      <c r="J120" s="218" t="s">
        <v>1</v>
      </c>
      <c r="K120" s="347">
        <f>K121</f>
        <v>5460526.9100000001</v>
      </c>
      <c r="L120" s="347">
        <f>1267067.05</f>
        <v>1267067.05</v>
      </c>
      <c r="M120" s="347">
        <f>M121</f>
        <v>1059027.08</v>
      </c>
      <c r="N120" s="176"/>
    </row>
    <row r="121" spans="1:14" ht="81.75" customHeight="1" x14ac:dyDescent="0.25">
      <c r="A121" s="240"/>
      <c r="B121" s="247" t="s">
        <v>599</v>
      </c>
      <c r="C121" s="246">
        <v>616</v>
      </c>
      <c r="D121" s="185">
        <v>5</v>
      </c>
      <c r="E121" s="191">
        <v>3</v>
      </c>
      <c r="F121" s="198" t="s">
        <v>7</v>
      </c>
      <c r="G121" s="204" t="s">
        <v>5</v>
      </c>
      <c r="H121" s="198" t="s">
        <v>4</v>
      </c>
      <c r="I121" s="210" t="s">
        <v>3</v>
      </c>
      <c r="J121" s="217" t="s">
        <v>1</v>
      </c>
      <c r="K121" s="223">
        <f>K123+K129+K132</f>
        <v>5460526.9100000001</v>
      </c>
      <c r="L121" s="223">
        <f>1267067.05</f>
        <v>1267067.05</v>
      </c>
      <c r="M121" s="229">
        <f>M122</f>
        <v>1059027.08</v>
      </c>
      <c r="N121" s="176"/>
    </row>
    <row r="122" spans="1:14" ht="27.75" customHeight="1" x14ac:dyDescent="0.25">
      <c r="A122" s="240"/>
      <c r="B122" s="247" t="s">
        <v>573</v>
      </c>
      <c r="C122" s="246">
        <v>616</v>
      </c>
      <c r="D122" s="185">
        <v>5</v>
      </c>
      <c r="E122" s="191">
        <v>3</v>
      </c>
      <c r="F122" s="198" t="s">
        <v>7</v>
      </c>
      <c r="G122" s="204" t="s">
        <v>31</v>
      </c>
      <c r="H122" s="198" t="s">
        <v>4</v>
      </c>
      <c r="I122" s="210" t="s">
        <v>3</v>
      </c>
      <c r="J122" s="217" t="s">
        <v>1</v>
      </c>
      <c r="K122" s="223">
        <f>K123+K127</f>
        <v>3404326.9099999997</v>
      </c>
      <c r="L122" s="223">
        <f>1267067.05</f>
        <v>1267067.05</v>
      </c>
      <c r="M122" s="229">
        <f>M123+M127</f>
        <v>1059027.08</v>
      </c>
      <c r="N122" s="176"/>
    </row>
    <row r="123" spans="1:14" ht="43.5" customHeight="1" x14ac:dyDescent="0.25">
      <c r="A123" s="240"/>
      <c r="B123" s="247" t="s">
        <v>609</v>
      </c>
      <c r="C123" s="246">
        <v>616</v>
      </c>
      <c r="D123" s="185">
        <v>5</v>
      </c>
      <c r="E123" s="191">
        <v>3</v>
      </c>
      <c r="F123" s="198" t="s">
        <v>7</v>
      </c>
      <c r="G123" s="204" t="s">
        <v>31</v>
      </c>
      <c r="H123" s="198" t="s">
        <v>39</v>
      </c>
      <c r="I123" s="210" t="s">
        <v>3</v>
      </c>
      <c r="J123" s="217" t="s">
        <v>1</v>
      </c>
      <c r="K123" s="502">
        <f>K124+K125</f>
        <v>2704932.6799999997</v>
      </c>
      <c r="L123" s="223">
        <f>467067.05+4.78</f>
        <v>467071.83</v>
      </c>
      <c r="M123" s="229">
        <f>M125</f>
        <v>559027.07999999996</v>
      </c>
      <c r="N123" s="176"/>
    </row>
    <row r="124" spans="1:14" ht="43.5" customHeight="1" x14ac:dyDescent="0.25">
      <c r="A124" s="240"/>
      <c r="B124" s="433" t="s">
        <v>599</v>
      </c>
      <c r="C124" s="218">
        <v>616</v>
      </c>
      <c r="D124" s="192">
        <v>5</v>
      </c>
      <c r="E124" s="192">
        <v>3</v>
      </c>
      <c r="F124" s="550" t="s">
        <v>694</v>
      </c>
      <c r="G124" s="551"/>
      <c r="H124" s="551"/>
      <c r="I124" s="552"/>
      <c r="J124" s="218">
        <v>240</v>
      </c>
      <c r="K124" s="493">
        <v>700000</v>
      </c>
      <c r="L124" s="347">
        <v>0</v>
      </c>
      <c r="M124" s="347">
        <v>0</v>
      </c>
      <c r="N124" s="176"/>
    </row>
    <row r="125" spans="1:14" ht="29.25" customHeight="1" x14ac:dyDescent="0.25">
      <c r="A125" s="240"/>
      <c r="B125" s="247" t="s">
        <v>610</v>
      </c>
      <c r="C125" s="246">
        <v>616</v>
      </c>
      <c r="D125" s="185">
        <v>5</v>
      </c>
      <c r="E125" s="191">
        <v>3</v>
      </c>
      <c r="F125" s="198" t="s">
        <v>7</v>
      </c>
      <c r="G125" s="204" t="s">
        <v>31</v>
      </c>
      <c r="H125" s="198" t="s">
        <v>39</v>
      </c>
      <c r="I125" s="210" t="s">
        <v>24</v>
      </c>
      <c r="J125" s="217" t="s">
        <v>1</v>
      </c>
      <c r="K125" s="502">
        <f>K126</f>
        <v>2004932.68</v>
      </c>
      <c r="L125" s="223">
        <f>467067.05+4.78</f>
        <v>467071.83</v>
      </c>
      <c r="M125" s="229">
        <f>M126</f>
        <v>559027.07999999996</v>
      </c>
      <c r="N125" s="176"/>
    </row>
    <row r="126" spans="1:14" ht="51.75" customHeight="1" x14ac:dyDescent="0.25">
      <c r="A126" s="240"/>
      <c r="B126" s="248" t="s">
        <v>22</v>
      </c>
      <c r="C126" s="249">
        <v>616</v>
      </c>
      <c r="D126" s="186">
        <v>5</v>
      </c>
      <c r="E126" s="192">
        <v>3</v>
      </c>
      <c r="F126" s="199" t="s">
        <v>7</v>
      </c>
      <c r="G126" s="205" t="s">
        <v>31</v>
      </c>
      <c r="H126" s="199" t="s">
        <v>39</v>
      </c>
      <c r="I126" s="211" t="s">
        <v>24</v>
      </c>
      <c r="J126" s="218" t="s">
        <v>19</v>
      </c>
      <c r="K126" s="224">
        <v>2004932.68</v>
      </c>
      <c r="L126" s="224">
        <f>467067.05</f>
        <v>467067.05</v>
      </c>
      <c r="M126" s="230">
        <f>659017.08+10-100000</f>
        <v>559027.07999999996</v>
      </c>
      <c r="N126" s="176"/>
    </row>
    <row r="127" spans="1:14" ht="39.75" customHeight="1" x14ac:dyDescent="0.25">
      <c r="A127" s="240"/>
      <c r="B127" s="253" t="s">
        <v>603</v>
      </c>
      <c r="C127" s="251">
        <v>616</v>
      </c>
      <c r="D127" s="187">
        <v>5</v>
      </c>
      <c r="E127" s="193">
        <v>3</v>
      </c>
      <c r="F127" s="200" t="s">
        <v>7</v>
      </c>
      <c r="G127" s="206" t="s">
        <v>31</v>
      </c>
      <c r="H127" s="200" t="s">
        <v>37</v>
      </c>
      <c r="I127" s="212" t="s">
        <v>3</v>
      </c>
      <c r="J127" s="219" t="s">
        <v>1</v>
      </c>
      <c r="K127" s="225">
        <f>K128</f>
        <v>699394.23</v>
      </c>
      <c r="L127" s="225">
        <v>800135.7</v>
      </c>
      <c r="M127" s="231">
        <f>M128</f>
        <v>500000</v>
      </c>
      <c r="N127" s="176"/>
    </row>
    <row r="128" spans="1:14" ht="23.25" customHeight="1" x14ac:dyDescent="0.25">
      <c r="A128" s="240"/>
      <c r="B128" s="247" t="s">
        <v>23</v>
      </c>
      <c r="C128" s="246">
        <v>616</v>
      </c>
      <c r="D128" s="185">
        <v>5</v>
      </c>
      <c r="E128" s="191">
        <v>3</v>
      </c>
      <c r="F128" s="198" t="s">
        <v>7</v>
      </c>
      <c r="G128" s="204" t="s">
        <v>31</v>
      </c>
      <c r="H128" s="198" t="s">
        <v>37</v>
      </c>
      <c r="I128" s="210" t="s">
        <v>20</v>
      </c>
      <c r="J128" s="217" t="s">
        <v>1</v>
      </c>
      <c r="K128" s="223">
        <f>K129</f>
        <v>699394.23</v>
      </c>
      <c r="L128" s="223">
        <v>800135.7</v>
      </c>
      <c r="M128" s="229">
        <f>M129</f>
        <v>500000</v>
      </c>
      <c r="N128" s="176"/>
    </row>
    <row r="129" spans="1:14" ht="61.5" customHeight="1" x14ac:dyDescent="0.25">
      <c r="A129" s="240"/>
      <c r="B129" s="248" t="s">
        <v>22</v>
      </c>
      <c r="C129" s="249">
        <v>616</v>
      </c>
      <c r="D129" s="186">
        <v>5</v>
      </c>
      <c r="E129" s="192">
        <v>3</v>
      </c>
      <c r="F129" s="199" t="s">
        <v>7</v>
      </c>
      <c r="G129" s="205" t="s">
        <v>31</v>
      </c>
      <c r="H129" s="199" t="s">
        <v>37</v>
      </c>
      <c r="I129" s="211" t="s">
        <v>20</v>
      </c>
      <c r="J129" s="218" t="s">
        <v>19</v>
      </c>
      <c r="K129" s="224">
        <v>699394.23</v>
      </c>
      <c r="L129" s="224">
        <v>800135.7</v>
      </c>
      <c r="M129" s="230">
        <f>500000</f>
        <v>500000</v>
      </c>
      <c r="N129" s="176"/>
    </row>
    <row r="130" spans="1:14" ht="36.75" customHeight="1" x14ac:dyDescent="0.25">
      <c r="A130" s="240"/>
      <c r="B130" s="253" t="s">
        <v>603</v>
      </c>
      <c r="C130" s="251">
        <v>616</v>
      </c>
      <c r="D130" s="187">
        <v>5</v>
      </c>
      <c r="E130" s="193">
        <v>3</v>
      </c>
      <c r="F130" s="200" t="s">
        <v>7</v>
      </c>
      <c r="G130" s="206">
        <v>5</v>
      </c>
      <c r="H130" s="200" t="s">
        <v>654</v>
      </c>
      <c r="I130" s="212" t="s">
        <v>3</v>
      </c>
      <c r="J130" s="219" t="s">
        <v>1</v>
      </c>
      <c r="K130" s="225">
        <f>K131</f>
        <v>2056200</v>
      </c>
      <c r="L130" s="225">
        <f t="shared" ref="L130:M131" si="19">L131</f>
        <v>0</v>
      </c>
      <c r="M130" s="357">
        <f t="shared" si="19"/>
        <v>0</v>
      </c>
      <c r="N130" s="176"/>
    </row>
    <row r="131" spans="1:14" ht="20.25" customHeight="1" x14ac:dyDescent="0.25">
      <c r="A131" s="240"/>
      <c r="B131" s="247" t="s">
        <v>23</v>
      </c>
      <c r="C131" s="246">
        <v>616</v>
      </c>
      <c r="D131" s="185">
        <v>5</v>
      </c>
      <c r="E131" s="191">
        <v>3</v>
      </c>
      <c r="F131" s="198" t="s">
        <v>7</v>
      </c>
      <c r="G131" s="204">
        <v>5</v>
      </c>
      <c r="H131" s="198" t="s">
        <v>654</v>
      </c>
      <c r="I131" s="210" t="s">
        <v>655</v>
      </c>
      <c r="J131" s="217" t="s">
        <v>1</v>
      </c>
      <c r="K131" s="223">
        <f>K132</f>
        <v>2056200</v>
      </c>
      <c r="L131" s="223">
        <f t="shared" si="19"/>
        <v>0</v>
      </c>
      <c r="M131" s="347">
        <f t="shared" si="19"/>
        <v>0</v>
      </c>
      <c r="N131" s="176"/>
    </row>
    <row r="132" spans="1:14" ht="43.5" customHeight="1" x14ac:dyDescent="0.25">
      <c r="A132" s="240"/>
      <c r="B132" s="248" t="s">
        <v>665</v>
      </c>
      <c r="C132" s="249">
        <v>616</v>
      </c>
      <c r="D132" s="186">
        <v>5</v>
      </c>
      <c r="E132" s="192">
        <v>3</v>
      </c>
      <c r="F132" s="199" t="s">
        <v>7</v>
      </c>
      <c r="G132" s="205">
        <v>5</v>
      </c>
      <c r="H132" s="199" t="s">
        <v>654</v>
      </c>
      <c r="I132" s="211" t="s">
        <v>655</v>
      </c>
      <c r="J132" s="218" t="s">
        <v>19</v>
      </c>
      <c r="K132" s="388">
        <v>2056200</v>
      </c>
      <c r="L132" s="224">
        <v>0</v>
      </c>
      <c r="M132" s="230">
        <v>0</v>
      </c>
      <c r="N132" s="176"/>
    </row>
    <row r="133" spans="1:14" ht="23.25" customHeight="1" x14ac:dyDescent="0.25">
      <c r="A133" s="240"/>
      <c r="B133" s="254" t="s">
        <v>18</v>
      </c>
      <c r="C133" s="255">
        <v>616</v>
      </c>
      <c r="D133" s="188">
        <v>8</v>
      </c>
      <c r="E133" s="194" t="s">
        <v>1</v>
      </c>
      <c r="F133" s="201" t="s">
        <v>1</v>
      </c>
      <c r="G133" s="207" t="s">
        <v>1</v>
      </c>
      <c r="H133" s="201" t="s">
        <v>1</v>
      </c>
      <c r="I133" s="213" t="s">
        <v>1</v>
      </c>
      <c r="J133" s="220" t="s">
        <v>1</v>
      </c>
      <c r="K133" s="226">
        <f>K134</f>
        <v>4227180</v>
      </c>
      <c r="L133" s="226">
        <f t="shared" ref="L133:M137" si="20">3542270</f>
        <v>3542270</v>
      </c>
      <c r="M133" s="232">
        <f t="shared" si="20"/>
        <v>3542270</v>
      </c>
      <c r="N133" s="176"/>
    </row>
    <row r="134" spans="1:14" ht="15.75" x14ac:dyDescent="0.25">
      <c r="A134" s="240"/>
      <c r="B134" s="245" t="s">
        <v>17</v>
      </c>
      <c r="C134" s="246">
        <v>616</v>
      </c>
      <c r="D134" s="185">
        <v>8</v>
      </c>
      <c r="E134" s="191">
        <v>1</v>
      </c>
      <c r="F134" s="198" t="s">
        <v>1</v>
      </c>
      <c r="G134" s="204" t="s">
        <v>1</v>
      </c>
      <c r="H134" s="198" t="s">
        <v>1</v>
      </c>
      <c r="I134" s="210" t="s">
        <v>1</v>
      </c>
      <c r="J134" s="217" t="s">
        <v>1</v>
      </c>
      <c r="K134" s="223">
        <f>K135</f>
        <v>4227180</v>
      </c>
      <c r="L134" s="223">
        <f t="shared" si="20"/>
        <v>3542270</v>
      </c>
      <c r="M134" s="229">
        <f t="shared" si="20"/>
        <v>3542270</v>
      </c>
      <c r="N134" s="176"/>
    </row>
    <row r="135" spans="1:14" ht="72.75" customHeight="1" x14ac:dyDescent="0.25">
      <c r="A135" s="240"/>
      <c r="B135" s="247" t="s">
        <v>611</v>
      </c>
      <c r="C135" s="246">
        <v>616</v>
      </c>
      <c r="D135" s="185">
        <v>8</v>
      </c>
      <c r="E135" s="191">
        <v>1</v>
      </c>
      <c r="F135" s="198" t="s">
        <v>14</v>
      </c>
      <c r="G135" s="204" t="s">
        <v>5</v>
      </c>
      <c r="H135" s="198" t="s">
        <v>4</v>
      </c>
      <c r="I135" s="210" t="s">
        <v>3</v>
      </c>
      <c r="J135" s="217" t="s">
        <v>1</v>
      </c>
      <c r="K135" s="223">
        <f>K136</f>
        <v>4227180</v>
      </c>
      <c r="L135" s="223">
        <f t="shared" si="20"/>
        <v>3542270</v>
      </c>
      <c r="M135" s="229">
        <f t="shared" si="20"/>
        <v>3542270</v>
      </c>
      <c r="N135" s="176"/>
    </row>
    <row r="136" spans="1:14" ht="28.5" customHeight="1" x14ac:dyDescent="0.25">
      <c r="A136" s="240"/>
      <c r="B136" s="247" t="s">
        <v>573</v>
      </c>
      <c r="C136" s="246">
        <v>616</v>
      </c>
      <c r="D136" s="185">
        <v>8</v>
      </c>
      <c r="E136" s="191">
        <v>1</v>
      </c>
      <c r="F136" s="198" t="s">
        <v>14</v>
      </c>
      <c r="G136" s="204" t="s">
        <v>31</v>
      </c>
      <c r="H136" s="198" t="s">
        <v>4</v>
      </c>
      <c r="I136" s="210" t="s">
        <v>3</v>
      </c>
      <c r="J136" s="217" t="s">
        <v>1</v>
      </c>
      <c r="K136" s="223">
        <f>K137</f>
        <v>4227180</v>
      </c>
      <c r="L136" s="223">
        <f t="shared" si="20"/>
        <v>3542270</v>
      </c>
      <c r="M136" s="229">
        <f t="shared" si="20"/>
        <v>3542270</v>
      </c>
      <c r="N136" s="176"/>
    </row>
    <row r="137" spans="1:14" ht="36" customHeight="1" x14ac:dyDescent="0.25">
      <c r="A137" s="240"/>
      <c r="B137" s="247" t="s">
        <v>612</v>
      </c>
      <c r="C137" s="246">
        <v>616</v>
      </c>
      <c r="D137" s="185">
        <v>8</v>
      </c>
      <c r="E137" s="191">
        <v>1</v>
      </c>
      <c r="F137" s="198" t="s">
        <v>14</v>
      </c>
      <c r="G137" s="204" t="s">
        <v>31</v>
      </c>
      <c r="H137" s="198" t="s">
        <v>30</v>
      </c>
      <c r="I137" s="210" t="s">
        <v>3</v>
      </c>
      <c r="J137" s="217" t="s">
        <v>1</v>
      </c>
      <c r="K137" s="223">
        <f>K138+K140+K142</f>
        <v>4227180</v>
      </c>
      <c r="L137" s="223">
        <f t="shared" si="20"/>
        <v>3542270</v>
      </c>
      <c r="M137" s="229">
        <f t="shared" si="20"/>
        <v>3542270</v>
      </c>
      <c r="N137" s="176"/>
    </row>
    <row r="138" spans="1:14" ht="57" customHeight="1" x14ac:dyDescent="0.25">
      <c r="A138" s="240"/>
      <c r="B138" s="247" t="s">
        <v>372</v>
      </c>
      <c r="C138" s="246">
        <v>616</v>
      </c>
      <c r="D138" s="185">
        <v>8</v>
      </c>
      <c r="E138" s="191">
        <v>1</v>
      </c>
      <c r="F138" s="198" t="s">
        <v>14</v>
      </c>
      <c r="G138" s="204" t="s">
        <v>31</v>
      </c>
      <c r="H138" s="198" t="s">
        <v>30</v>
      </c>
      <c r="I138" s="210" t="s">
        <v>613</v>
      </c>
      <c r="J138" s="217" t="s">
        <v>1</v>
      </c>
      <c r="K138" s="223">
        <f>359000</f>
        <v>359000</v>
      </c>
      <c r="L138" s="223">
        <v>0</v>
      </c>
      <c r="M138" s="229">
        <v>0</v>
      </c>
      <c r="N138" s="176"/>
    </row>
    <row r="139" spans="1:14" ht="23.25" customHeight="1" x14ac:dyDescent="0.25">
      <c r="A139" s="240"/>
      <c r="B139" s="248" t="s">
        <v>15</v>
      </c>
      <c r="C139" s="249">
        <v>616</v>
      </c>
      <c r="D139" s="186">
        <v>8</v>
      </c>
      <c r="E139" s="192">
        <v>1</v>
      </c>
      <c r="F139" s="199" t="s">
        <v>14</v>
      </c>
      <c r="G139" s="205" t="s">
        <v>31</v>
      </c>
      <c r="H139" s="199" t="s">
        <v>30</v>
      </c>
      <c r="I139" s="211" t="s">
        <v>613</v>
      </c>
      <c r="J139" s="218" t="s">
        <v>12</v>
      </c>
      <c r="K139" s="224">
        <f>359000</f>
        <v>359000</v>
      </c>
      <c r="L139" s="224">
        <v>0</v>
      </c>
      <c r="M139" s="230">
        <v>0</v>
      </c>
      <c r="N139" s="176"/>
    </row>
    <row r="140" spans="1:14" ht="30" customHeight="1" x14ac:dyDescent="0.25">
      <c r="A140" s="240"/>
      <c r="B140" s="253" t="s">
        <v>16</v>
      </c>
      <c r="C140" s="251">
        <v>616</v>
      </c>
      <c r="D140" s="187">
        <v>8</v>
      </c>
      <c r="E140" s="193">
        <v>1</v>
      </c>
      <c r="F140" s="200" t="s">
        <v>14</v>
      </c>
      <c r="G140" s="206" t="s">
        <v>31</v>
      </c>
      <c r="H140" s="200" t="s">
        <v>30</v>
      </c>
      <c r="I140" s="212" t="s">
        <v>13</v>
      </c>
      <c r="J140" s="219" t="s">
        <v>1</v>
      </c>
      <c r="K140" s="225">
        <f>K141</f>
        <v>3860880</v>
      </c>
      <c r="L140" s="225">
        <f t="shared" ref="L140:M141" si="21">3534970</f>
        <v>3534970</v>
      </c>
      <c r="M140" s="231">
        <f t="shared" si="21"/>
        <v>3534970</v>
      </c>
      <c r="N140" s="176"/>
    </row>
    <row r="141" spans="1:14" ht="28.5" customHeight="1" x14ac:dyDescent="0.25">
      <c r="A141" s="240"/>
      <c r="B141" s="248" t="s">
        <v>15</v>
      </c>
      <c r="C141" s="249">
        <v>616</v>
      </c>
      <c r="D141" s="186">
        <v>8</v>
      </c>
      <c r="E141" s="192">
        <v>1</v>
      </c>
      <c r="F141" s="199" t="s">
        <v>14</v>
      </c>
      <c r="G141" s="205" t="s">
        <v>31</v>
      </c>
      <c r="H141" s="199" t="s">
        <v>30</v>
      </c>
      <c r="I141" s="211" t="s">
        <v>13</v>
      </c>
      <c r="J141" s="218" t="s">
        <v>12</v>
      </c>
      <c r="K141" s="224">
        <v>3860880</v>
      </c>
      <c r="L141" s="224">
        <f t="shared" si="21"/>
        <v>3534970</v>
      </c>
      <c r="M141" s="230">
        <f t="shared" si="21"/>
        <v>3534970</v>
      </c>
      <c r="N141" s="176"/>
    </row>
    <row r="142" spans="1:14" ht="26.25" customHeight="1" x14ac:dyDescent="0.25">
      <c r="A142" s="240"/>
      <c r="B142" s="253" t="s">
        <v>595</v>
      </c>
      <c r="C142" s="251">
        <v>616</v>
      </c>
      <c r="D142" s="187">
        <v>8</v>
      </c>
      <c r="E142" s="193">
        <v>1</v>
      </c>
      <c r="F142" s="200" t="s">
        <v>14</v>
      </c>
      <c r="G142" s="206" t="s">
        <v>31</v>
      </c>
      <c r="H142" s="200" t="s">
        <v>30</v>
      </c>
      <c r="I142" s="212" t="s">
        <v>359</v>
      </c>
      <c r="J142" s="219" t="s">
        <v>1</v>
      </c>
      <c r="K142" s="225">
        <f>7300</f>
        <v>7300</v>
      </c>
      <c r="L142" s="225">
        <f>7300</f>
        <v>7300</v>
      </c>
      <c r="M142" s="231">
        <f>7300</f>
        <v>7300</v>
      </c>
      <c r="N142" s="176"/>
    </row>
    <row r="143" spans="1:14" ht="29.25" customHeight="1" x14ac:dyDescent="0.25">
      <c r="A143" s="240"/>
      <c r="B143" s="248" t="s">
        <v>15</v>
      </c>
      <c r="C143" s="249">
        <v>616</v>
      </c>
      <c r="D143" s="186">
        <v>8</v>
      </c>
      <c r="E143" s="192">
        <v>1</v>
      </c>
      <c r="F143" s="199" t="s">
        <v>14</v>
      </c>
      <c r="G143" s="205" t="s">
        <v>31</v>
      </c>
      <c r="H143" s="199" t="s">
        <v>30</v>
      </c>
      <c r="I143" s="211" t="s">
        <v>359</v>
      </c>
      <c r="J143" s="218" t="s">
        <v>12</v>
      </c>
      <c r="K143" s="224">
        <f>7300</f>
        <v>7300</v>
      </c>
      <c r="L143" s="224">
        <f>7300</f>
        <v>7300</v>
      </c>
      <c r="M143" s="230">
        <f>7300</f>
        <v>7300</v>
      </c>
      <c r="N143" s="176"/>
    </row>
    <row r="144" spans="1:14" ht="32.25" customHeight="1" x14ac:dyDescent="0.25">
      <c r="A144" s="240"/>
      <c r="B144" s="254" t="s">
        <v>11</v>
      </c>
      <c r="C144" s="255">
        <v>616</v>
      </c>
      <c r="D144" s="188">
        <v>10</v>
      </c>
      <c r="E144" s="194" t="s">
        <v>1</v>
      </c>
      <c r="F144" s="201" t="s">
        <v>1</v>
      </c>
      <c r="G144" s="207" t="s">
        <v>1</v>
      </c>
      <c r="H144" s="201" t="s">
        <v>1</v>
      </c>
      <c r="I144" s="213" t="s">
        <v>1</v>
      </c>
      <c r="J144" s="220" t="s">
        <v>1</v>
      </c>
      <c r="K144" s="226">
        <f t="shared" ref="K144:K149" si="22">K145</f>
        <v>453177</v>
      </c>
      <c r="L144" s="226">
        <f t="shared" ref="L144:M150" si="23">447000</f>
        <v>447000</v>
      </c>
      <c r="M144" s="232">
        <f t="shared" si="23"/>
        <v>447000</v>
      </c>
      <c r="N144" s="176"/>
    </row>
    <row r="145" spans="1:14" ht="23.25" customHeight="1" x14ac:dyDescent="0.25">
      <c r="A145" s="240"/>
      <c r="B145" s="245" t="s">
        <v>10</v>
      </c>
      <c r="C145" s="246">
        <v>616</v>
      </c>
      <c r="D145" s="185">
        <v>10</v>
      </c>
      <c r="E145" s="191">
        <v>1</v>
      </c>
      <c r="F145" s="198" t="s">
        <v>1</v>
      </c>
      <c r="G145" s="204" t="s">
        <v>1</v>
      </c>
      <c r="H145" s="198" t="s">
        <v>1</v>
      </c>
      <c r="I145" s="210" t="s">
        <v>1</v>
      </c>
      <c r="J145" s="217" t="s">
        <v>1</v>
      </c>
      <c r="K145" s="223">
        <f t="shared" si="22"/>
        <v>453177</v>
      </c>
      <c r="L145" s="223">
        <f t="shared" si="23"/>
        <v>447000</v>
      </c>
      <c r="M145" s="229">
        <f t="shared" si="23"/>
        <v>447000</v>
      </c>
      <c r="N145" s="176"/>
    </row>
    <row r="146" spans="1:14" ht="90" customHeight="1" x14ac:dyDescent="0.25">
      <c r="A146" s="240"/>
      <c r="B146" s="247" t="s">
        <v>572</v>
      </c>
      <c r="C146" s="246">
        <v>616</v>
      </c>
      <c r="D146" s="185">
        <v>10</v>
      </c>
      <c r="E146" s="191">
        <v>1</v>
      </c>
      <c r="F146" s="198" t="s">
        <v>49</v>
      </c>
      <c r="G146" s="204" t="s">
        <v>5</v>
      </c>
      <c r="H146" s="198" t="s">
        <v>4</v>
      </c>
      <c r="I146" s="210" t="s">
        <v>3</v>
      </c>
      <c r="J146" s="217" t="s">
        <v>1</v>
      </c>
      <c r="K146" s="223">
        <f t="shared" si="22"/>
        <v>453177</v>
      </c>
      <c r="L146" s="223">
        <f t="shared" si="23"/>
        <v>447000</v>
      </c>
      <c r="M146" s="229">
        <f t="shared" si="23"/>
        <v>447000</v>
      </c>
      <c r="N146" s="176"/>
    </row>
    <row r="147" spans="1:14" ht="29.25" customHeight="1" x14ac:dyDescent="0.25">
      <c r="A147" s="240"/>
      <c r="B147" s="247" t="s">
        <v>573</v>
      </c>
      <c r="C147" s="246">
        <v>616</v>
      </c>
      <c r="D147" s="185">
        <v>10</v>
      </c>
      <c r="E147" s="191">
        <v>1</v>
      </c>
      <c r="F147" s="198" t="s">
        <v>49</v>
      </c>
      <c r="G147" s="204" t="s">
        <v>31</v>
      </c>
      <c r="H147" s="198" t="s">
        <v>4</v>
      </c>
      <c r="I147" s="210" t="s">
        <v>3</v>
      </c>
      <c r="J147" s="217" t="s">
        <v>1</v>
      </c>
      <c r="K147" s="223">
        <f t="shared" si="22"/>
        <v>453177</v>
      </c>
      <c r="L147" s="223">
        <f t="shared" si="23"/>
        <v>447000</v>
      </c>
      <c r="M147" s="229">
        <f t="shared" si="23"/>
        <v>447000</v>
      </c>
      <c r="N147" s="176"/>
    </row>
    <row r="148" spans="1:14" ht="54.75" customHeight="1" x14ac:dyDescent="0.25">
      <c r="A148" s="240"/>
      <c r="B148" s="247" t="s">
        <v>614</v>
      </c>
      <c r="C148" s="246">
        <v>616</v>
      </c>
      <c r="D148" s="185">
        <v>10</v>
      </c>
      <c r="E148" s="191">
        <v>1</v>
      </c>
      <c r="F148" s="198" t="s">
        <v>49</v>
      </c>
      <c r="G148" s="204" t="s">
        <v>31</v>
      </c>
      <c r="H148" s="198" t="s">
        <v>30</v>
      </c>
      <c r="I148" s="210" t="s">
        <v>3</v>
      </c>
      <c r="J148" s="217" t="s">
        <v>1</v>
      </c>
      <c r="K148" s="223">
        <f t="shared" si="22"/>
        <v>453177</v>
      </c>
      <c r="L148" s="223">
        <f t="shared" si="23"/>
        <v>447000</v>
      </c>
      <c r="M148" s="229">
        <f t="shared" si="23"/>
        <v>447000</v>
      </c>
      <c r="N148" s="176"/>
    </row>
    <row r="149" spans="1:14" ht="23.25" customHeight="1" x14ac:dyDescent="0.25">
      <c r="A149" s="240"/>
      <c r="B149" s="247" t="s">
        <v>462</v>
      </c>
      <c r="C149" s="246">
        <v>616</v>
      </c>
      <c r="D149" s="185">
        <v>10</v>
      </c>
      <c r="E149" s="191">
        <v>1</v>
      </c>
      <c r="F149" s="198" t="s">
        <v>49</v>
      </c>
      <c r="G149" s="204" t="s">
        <v>31</v>
      </c>
      <c r="H149" s="198" t="s">
        <v>30</v>
      </c>
      <c r="I149" s="210" t="s">
        <v>615</v>
      </c>
      <c r="J149" s="217" t="s">
        <v>1</v>
      </c>
      <c r="K149" s="223">
        <f t="shared" si="22"/>
        <v>453177</v>
      </c>
      <c r="L149" s="223">
        <f t="shared" si="23"/>
        <v>447000</v>
      </c>
      <c r="M149" s="229">
        <f t="shared" si="23"/>
        <v>447000</v>
      </c>
      <c r="N149" s="176"/>
    </row>
    <row r="150" spans="1:14" ht="43.5" customHeight="1" x14ac:dyDescent="0.25">
      <c r="A150" s="240"/>
      <c r="B150" s="248" t="s">
        <v>9</v>
      </c>
      <c r="C150" s="249">
        <v>616</v>
      </c>
      <c r="D150" s="186">
        <v>10</v>
      </c>
      <c r="E150" s="192">
        <v>1</v>
      </c>
      <c r="F150" s="199" t="s">
        <v>49</v>
      </c>
      <c r="G150" s="205" t="s">
        <v>31</v>
      </c>
      <c r="H150" s="199" t="s">
        <v>30</v>
      </c>
      <c r="I150" s="211" t="s">
        <v>615</v>
      </c>
      <c r="J150" s="218" t="s">
        <v>8</v>
      </c>
      <c r="K150" s="224">
        <v>453177</v>
      </c>
      <c r="L150" s="224">
        <f t="shared" si="23"/>
        <v>447000</v>
      </c>
      <c r="M150" s="230">
        <f t="shared" si="23"/>
        <v>447000</v>
      </c>
      <c r="N150" s="176"/>
    </row>
    <row r="151" spans="1:14" ht="23.25" customHeight="1" x14ac:dyDescent="0.25">
      <c r="A151" s="240"/>
      <c r="B151" s="254" t="s">
        <v>315</v>
      </c>
      <c r="C151" s="255">
        <v>616</v>
      </c>
      <c r="D151" s="188">
        <v>11</v>
      </c>
      <c r="E151" s="194" t="s">
        <v>1</v>
      </c>
      <c r="F151" s="201" t="s">
        <v>1</v>
      </c>
      <c r="G151" s="207" t="s">
        <v>1</v>
      </c>
      <c r="H151" s="201" t="s">
        <v>1</v>
      </c>
      <c r="I151" s="213" t="s">
        <v>1</v>
      </c>
      <c r="J151" s="220" t="s">
        <v>1</v>
      </c>
      <c r="K151" s="226">
        <v>100000</v>
      </c>
      <c r="L151" s="226">
        <f t="shared" ref="K151:M157" si="24">100000</f>
        <v>100000</v>
      </c>
      <c r="M151" s="232">
        <f t="shared" si="24"/>
        <v>100000</v>
      </c>
      <c r="N151" s="176"/>
    </row>
    <row r="152" spans="1:14" ht="23.25" customHeight="1" x14ac:dyDescent="0.25">
      <c r="A152" s="240"/>
      <c r="B152" s="245" t="s">
        <v>616</v>
      </c>
      <c r="C152" s="246">
        <v>616</v>
      </c>
      <c r="D152" s="185">
        <v>11</v>
      </c>
      <c r="E152" s="191">
        <v>1</v>
      </c>
      <c r="F152" s="198" t="s">
        <v>1</v>
      </c>
      <c r="G152" s="204" t="s">
        <v>1</v>
      </c>
      <c r="H152" s="198" t="s">
        <v>1</v>
      </c>
      <c r="I152" s="210" t="s">
        <v>1</v>
      </c>
      <c r="J152" s="217" t="s">
        <v>1</v>
      </c>
      <c r="K152" s="223">
        <f t="shared" si="24"/>
        <v>100000</v>
      </c>
      <c r="L152" s="223">
        <f t="shared" si="24"/>
        <v>100000</v>
      </c>
      <c r="M152" s="229">
        <f t="shared" si="24"/>
        <v>100000</v>
      </c>
      <c r="N152" s="176"/>
    </row>
    <row r="153" spans="1:14" ht="87" customHeight="1" x14ac:dyDescent="0.25">
      <c r="A153" s="240"/>
      <c r="B153" s="247" t="s">
        <v>599</v>
      </c>
      <c r="C153" s="246">
        <v>616</v>
      </c>
      <c r="D153" s="185">
        <v>11</v>
      </c>
      <c r="E153" s="191">
        <v>1</v>
      </c>
      <c r="F153" s="198" t="s">
        <v>7</v>
      </c>
      <c r="G153" s="204" t="s">
        <v>5</v>
      </c>
      <c r="H153" s="198" t="s">
        <v>4</v>
      </c>
      <c r="I153" s="210" t="s">
        <v>3</v>
      </c>
      <c r="J153" s="217" t="s">
        <v>1</v>
      </c>
      <c r="K153" s="223">
        <f t="shared" si="24"/>
        <v>100000</v>
      </c>
      <c r="L153" s="223">
        <f t="shared" si="24"/>
        <v>100000</v>
      </c>
      <c r="M153" s="229">
        <f t="shared" si="24"/>
        <v>100000</v>
      </c>
      <c r="N153" s="176"/>
    </row>
    <row r="154" spans="1:14" ht="23.25" customHeight="1" x14ac:dyDescent="0.25">
      <c r="A154" s="240"/>
      <c r="B154" s="247" t="s">
        <v>573</v>
      </c>
      <c r="C154" s="246">
        <v>616</v>
      </c>
      <c r="D154" s="185">
        <v>11</v>
      </c>
      <c r="E154" s="191">
        <v>1</v>
      </c>
      <c r="F154" s="198" t="s">
        <v>7</v>
      </c>
      <c r="G154" s="204" t="s">
        <v>31</v>
      </c>
      <c r="H154" s="198" t="s">
        <v>4</v>
      </c>
      <c r="I154" s="210" t="s">
        <v>3</v>
      </c>
      <c r="J154" s="217" t="s">
        <v>1</v>
      </c>
      <c r="K154" s="223">
        <f t="shared" si="24"/>
        <v>100000</v>
      </c>
      <c r="L154" s="223">
        <f t="shared" si="24"/>
        <v>100000</v>
      </c>
      <c r="M154" s="229">
        <f t="shared" si="24"/>
        <v>100000</v>
      </c>
      <c r="N154" s="176"/>
    </row>
    <row r="155" spans="1:14" ht="33" customHeight="1" x14ac:dyDescent="0.25">
      <c r="A155" s="240"/>
      <c r="B155" s="247" t="s">
        <v>617</v>
      </c>
      <c r="C155" s="246">
        <v>616</v>
      </c>
      <c r="D155" s="185">
        <v>11</v>
      </c>
      <c r="E155" s="191">
        <v>1</v>
      </c>
      <c r="F155" s="198" t="s">
        <v>7</v>
      </c>
      <c r="G155" s="204" t="s">
        <v>31</v>
      </c>
      <c r="H155" s="198" t="s">
        <v>618</v>
      </c>
      <c r="I155" s="210" t="s">
        <v>3</v>
      </c>
      <c r="J155" s="217" t="s">
        <v>1</v>
      </c>
      <c r="K155" s="223">
        <f t="shared" si="24"/>
        <v>100000</v>
      </c>
      <c r="L155" s="223">
        <f t="shared" si="24"/>
        <v>100000</v>
      </c>
      <c r="M155" s="229">
        <f t="shared" si="24"/>
        <v>100000</v>
      </c>
      <c r="N155" s="176"/>
    </row>
    <row r="156" spans="1:14" ht="51.75" customHeight="1" x14ac:dyDescent="0.25">
      <c r="A156" s="240"/>
      <c r="B156" s="247" t="s">
        <v>619</v>
      </c>
      <c r="C156" s="246">
        <v>616</v>
      </c>
      <c r="D156" s="185">
        <v>11</v>
      </c>
      <c r="E156" s="191">
        <v>1</v>
      </c>
      <c r="F156" s="198" t="s">
        <v>7</v>
      </c>
      <c r="G156" s="204" t="s">
        <v>31</v>
      </c>
      <c r="H156" s="198" t="s">
        <v>618</v>
      </c>
      <c r="I156" s="210" t="s">
        <v>620</v>
      </c>
      <c r="J156" s="217" t="s">
        <v>1</v>
      </c>
      <c r="K156" s="223">
        <f t="shared" si="24"/>
        <v>100000</v>
      </c>
      <c r="L156" s="223">
        <f t="shared" si="24"/>
        <v>100000</v>
      </c>
      <c r="M156" s="229">
        <f t="shared" si="24"/>
        <v>100000</v>
      </c>
      <c r="N156" s="176"/>
    </row>
    <row r="157" spans="1:14" ht="52.5" customHeight="1" x14ac:dyDescent="0.25">
      <c r="A157" s="240"/>
      <c r="B157" s="248" t="s">
        <v>22</v>
      </c>
      <c r="C157" s="249">
        <v>616</v>
      </c>
      <c r="D157" s="186">
        <v>11</v>
      </c>
      <c r="E157" s="192">
        <v>1</v>
      </c>
      <c r="F157" s="199" t="s">
        <v>7</v>
      </c>
      <c r="G157" s="205" t="s">
        <v>31</v>
      </c>
      <c r="H157" s="199" t="s">
        <v>618</v>
      </c>
      <c r="I157" s="211" t="s">
        <v>620</v>
      </c>
      <c r="J157" s="218" t="s">
        <v>19</v>
      </c>
      <c r="K157" s="224">
        <f t="shared" si="24"/>
        <v>100000</v>
      </c>
      <c r="L157" s="224">
        <f t="shared" si="24"/>
        <v>100000</v>
      </c>
      <c r="M157" s="230">
        <f t="shared" si="24"/>
        <v>100000</v>
      </c>
      <c r="N157" s="176"/>
    </row>
    <row r="158" spans="1:14" ht="29.25" customHeight="1" thickBot="1" x14ac:dyDescent="0.3">
      <c r="A158" s="240"/>
      <c r="B158" s="254" t="s">
        <v>2</v>
      </c>
      <c r="C158" s="255">
        <v>616</v>
      </c>
      <c r="D158" s="188"/>
      <c r="E158" s="194" t="s">
        <v>1</v>
      </c>
      <c r="F158" s="201" t="s">
        <v>1</v>
      </c>
      <c r="G158" s="207" t="s">
        <v>1</v>
      </c>
      <c r="H158" s="201" t="s">
        <v>1</v>
      </c>
      <c r="I158" s="213" t="s">
        <v>1</v>
      </c>
      <c r="J158" s="220" t="s">
        <v>1</v>
      </c>
      <c r="K158" s="226">
        <v>0</v>
      </c>
      <c r="L158" s="226">
        <f>575430</f>
        <v>575430</v>
      </c>
      <c r="M158" s="232">
        <v>1124367</v>
      </c>
      <c r="N158" s="176"/>
    </row>
    <row r="159" spans="1:14" ht="23.25" customHeight="1" thickBot="1" x14ac:dyDescent="0.3">
      <c r="A159" s="182"/>
      <c r="B159" s="256" t="s">
        <v>0</v>
      </c>
      <c r="C159" s="257"/>
      <c r="D159" s="257"/>
      <c r="E159" s="257"/>
      <c r="F159" s="257"/>
      <c r="G159" s="257"/>
      <c r="H159" s="257"/>
      <c r="I159" s="257"/>
      <c r="J159" s="257"/>
      <c r="K159" s="258">
        <f>K19+K68+K75+K86+K105+K133+K144+K151</f>
        <v>28955052.640000001</v>
      </c>
      <c r="L159" s="258">
        <f>L19+L68+L75+L86+L105+L133+L144+L151+L158</f>
        <v>123020964.78</v>
      </c>
      <c r="M159" s="258">
        <f>M19+M68+M75+M86+M105+M133+M144+M151+M158</f>
        <v>118556736.13</v>
      </c>
      <c r="N159" s="175"/>
    </row>
    <row r="160" spans="1:14" ht="23.25" hidden="1" customHeight="1" x14ac:dyDescent="0.25">
      <c r="A160" s="182"/>
      <c r="B160" s="182"/>
      <c r="C160" s="182"/>
      <c r="D160" s="182"/>
      <c r="E160" s="176"/>
      <c r="F160" s="176"/>
      <c r="G160" s="176"/>
      <c r="H160" s="176"/>
      <c r="I160" s="176"/>
      <c r="J160" s="176"/>
      <c r="K160" s="356">
        <f>K19+K68+K75+K86+K105+K133+K144+K151</f>
        <v>28955052.640000001</v>
      </c>
      <c r="L160" s="356">
        <f>L19+L68+L75+L86+L105+L133+L144+L151</f>
        <v>122445534.78</v>
      </c>
      <c r="M160" s="356">
        <f>M19+M68+M75+M86+M105+M133+M144+M151</f>
        <v>117432369.13</v>
      </c>
      <c r="N160" s="356">
        <f>N19+N68+N75+N86+N105+N133+N144+N151</f>
        <v>0</v>
      </c>
    </row>
    <row r="161" spans="11:15" ht="23.25" hidden="1" customHeight="1" x14ac:dyDescent="0.25">
      <c r="L161" s="360">
        <v>22441934.780000001</v>
      </c>
      <c r="M161" s="360">
        <f>M163-M159</f>
        <v>0</v>
      </c>
      <c r="O161" t="s">
        <v>635</v>
      </c>
    </row>
    <row r="162" spans="11:15" ht="29.25" hidden="1" customHeight="1" x14ac:dyDescent="0.25">
      <c r="L162" s="359"/>
      <c r="M162" s="359"/>
    </row>
    <row r="163" spans="11:15" ht="23.25" hidden="1" customHeight="1" x14ac:dyDescent="0.25">
      <c r="L163" s="361">
        <f>L160+L158</f>
        <v>123020964.78</v>
      </c>
      <c r="M163" s="361">
        <f>M160+M158</f>
        <v>118556736.13</v>
      </c>
      <c r="O163" t="s">
        <v>634</v>
      </c>
    </row>
    <row r="164" spans="11:15" ht="23.25" customHeight="1" x14ac:dyDescent="0.25"/>
    <row r="165" spans="11:15" ht="23.25" customHeight="1" x14ac:dyDescent="0.25">
      <c r="K165" s="359"/>
      <c r="L165" s="359"/>
      <c r="M165" s="359"/>
    </row>
    <row r="166" spans="11:15" ht="42.75" customHeight="1" x14ac:dyDescent="0.25"/>
    <row r="167" spans="11:15" ht="23.25" customHeight="1" x14ac:dyDescent="0.25"/>
    <row r="168" spans="11:15" ht="23.25" customHeight="1" x14ac:dyDescent="0.25"/>
    <row r="169" spans="11:15" ht="79.5" customHeight="1" x14ac:dyDescent="0.25"/>
    <row r="170" spans="11:15" ht="21" customHeight="1" x14ac:dyDescent="0.25"/>
    <row r="171" spans="11:15" ht="29.25" customHeight="1" x14ac:dyDescent="0.25"/>
    <row r="172" spans="11:15" ht="29.25" customHeight="1" x14ac:dyDescent="0.25"/>
    <row r="173" spans="11:15" ht="29.25" customHeight="1" x14ac:dyDescent="0.25"/>
    <row r="174" spans="11:15" ht="23.25" customHeight="1" x14ac:dyDescent="0.25"/>
    <row r="175" spans="11:15" ht="77.25" customHeight="1" x14ac:dyDescent="0.25"/>
    <row r="176" spans="11:15" ht="29.25" customHeight="1" x14ac:dyDescent="0.25"/>
    <row r="177" ht="75" customHeight="1" x14ac:dyDescent="0.25"/>
    <row r="178" ht="15.75" customHeight="1" x14ac:dyDescent="0.25"/>
    <row r="179" ht="15.75" customHeight="1" x14ac:dyDescent="0.25"/>
    <row r="181" ht="84" customHeight="1" x14ac:dyDescent="0.25"/>
    <row r="182" ht="30" customHeight="1" x14ac:dyDescent="0.25"/>
    <row r="187" ht="66" customHeight="1" x14ac:dyDescent="0.25"/>
    <row r="188" ht="49.5" customHeight="1" x14ac:dyDescent="0.25"/>
    <row r="191" ht="75.75" customHeight="1" x14ac:dyDescent="0.25"/>
    <row r="193" ht="18.75" customHeight="1" x14ac:dyDescent="0.25"/>
    <row r="194" ht="21.75" customHeight="1" x14ac:dyDescent="0.25"/>
    <row r="195" ht="12.75" customHeight="1" x14ac:dyDescent="0.25"/>
  </sheetData>
  <mergeCells count="6">
    <mergeCell ref="F124:I124"/>
    <mergeCell ref="K3:O5"/>
    <mergeCell ref="B11:M11"/>
    <mergeCell ref="F17:I17"/>
    <mergeCell ref="F120:I120"/>
    <mergeCell ref="F63:I63"/>
  </mergeCells>
  <pageMargins left="0.196850393700787" right="0.196850393700787" top="0.39370078740157499" bottom="0.196850393700787" header="0.196850393700787" footer="0.196850393700787"/>
  <pageSetup paperSize="9" scale="66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zoomScale="90" zoomScaleNormal="90" workbookViewId="0">
      <selection activeCell="E29" sqref="E29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7" width="17.28515625" customWidth="1"/>
    <col min="8" max="236" width="9.140625" customWidth="1"/>
  </cols>
  <sheetData>
    <row r="1" spans="1:7" x14ac:dyDescent="0.25">
      <c r="A1" s="260"/>
      <c r="B1" s="261"/>
      <c r="C1" s="261"/>
      <c r="D1" s="261"/>
      <c r="E1" s="261"/>
      <c r="F1" s="262"/>
      <c r="G1" s="175"/>
    </row>
    <row r="2" spans="1:7" x14ac:dyDescent="0.25">
      <c r="A2" s="260"/>
      <c r="B2" s="261"/>
      <c r="C2" s="261"/>
      <c r="D2" s="261"/>
      <c r="E2" s="175"/>
      <c r="F2" s="333" t="s">
        <v>503</v>
      </c>
      <c r="G2" s="175"/>
    </row>
    <row r="3" spans="1:7" x14ac:dyDescent="0.25">
      <c r="A3" s="260"/>
      <c r="B3" s="261"/>
      <c r="C3" s="261"/>
      <c r="D3" s="261"/>
      <c r="E3" s="175"/>
      <c r="F3" s="10" t="s">
        <v>75</v>
      </c>
      <c r="G3" s="10"/>
    </row>
    <row r="4" spans="1:7" x14ac:dyDescent="0.25">
      <c r="A4" s="260"/>
      <c r="B4" s="562" t="s">
        <v>551</v>
      </c>
      <c r="C4" s="563"/>
      <c r="D4" s="563"/>
      <c r="E4" s="563"/>
      <c r="F4" s="564" t="s">
        <v>313</v>
      </c>
      <c r="G4" s="564"/>
    </row>
    <row r="5" spans="1:7" x14ac:dyDescent="0.25">
      <c r="A5" s="260"/>
      <c r="B5" s="261"/>
      <c r="C5" s="261"/>
      <c r="D5" s="261"/>
      <c r="E5" s="175"/>
      <c r="F5" s="333" t="s">
        <v>628</v>
      </c>
      <c r="G5" s="175"/>
    </row>
    <row r="6" spans="1:7" x14ac:dyDescent="0.25">
      <c r="A6" s="260"/>
      <c r="B6" s="261"/>
      <c r="C6" s="261"/>
      <c r="D6" s="261"/>
      <c r="E6" s="261"/>
      <c r="F6" s="262"/>
      <c r="G6" s="176"/>
    </row>
    <row r="7" spans="1:7" x14ac:dyDescent="0.25">
      <c r="A7" s="266"/>
      <c r="B7" s="178"/>
      <c r="C7" s="178"/>
      <c r="D7" s="178"/>
      <c r="E7" s="178"/>
      <c r="F7" s="178"/>
      <c r="G7" s="178"/>
    </row>
    <row r="8" spans="1:7" ht="15.75" x14ac:dyDescent="0.25">
      <c r="A8" s="267" t="s">
        <v>629</v>
      </c>
      <c r="B8" s="177"/>
      <c r="C8" s="177"/>
      <c r="D8" s="177"/>
      <c r="E8" s="177"/>
      <c r="F8" s="177"/>
      <c r="G8" s="177"/>
    </row>
    <row r="9" spans="1:7" ht="15.75" x14ac:dyDescent="0.25">
      <c r="A9" s="267" t="s">
        <v>630</v>
      </c>
      <c r="B9" s="177"/>
      <c r="C9" s="177"/>
      <c r="D9" s="177"/>
      <c r="E9" s="177"/>
      <c r="F9" s="177"/>
      <c r="G9" s="177"/>
    </row>
    <row r="10" spans="1:7" ht="15.75" x14ac:dyDescent="0.25">
      <c r="A10" s="268" t="s">
        <v>631</v>
      </c>
      <c r="B10" s="269"/>
      <c r="C10" s="269"/>
      <c r="D10" s="178"/>
      <c r="E10" s="178"/>
      <c r="F10" s="178"/>
      <c r="G10" s="178"/>
    </row>
    <row r="11" spans="1:7" ht="15.75" x14ac:dyDescent="0.25">
      <c r="A11" s="268" t="s">
        <v>632</v>
      </c>
      <c r="B11" s="269"/>
      <c r="C11" s="269"/>
      <c r="D11" s="178"/>
      <c r="E11" s="178"/>
      <c r="F11" s="178"/>
      <c r="G11" s="178"/>
    </row>
    <row r="12" spans="1:7" ht="15.75" x14ac:dyDescent="0.25">
      <c r="A12" s="268"/>
      <c r="B12" s="269"/>
      <c r="C12" s="269"/>
      <c r="D12" s="178"/>
      <c r="E12" s="178"/>
      <c r="F12" s="178"/>
      <c r="G12" s="178"/>
    </row>
    <row r="13" spans="1:7" ht="15.75" thickBot="1" x14ac:dyDescent="0.3">
      <c r="A13" s="266"/>
      <c r="B13" s="270"/>
      <c r="C13" s="270"/>
      <c r="D13" s="270"/>
      <c r="E13" s="270"/>
      <c r="F13" s="272"/>
      <c r="G13" s="334" t="s">
        <v>73</v>
      </c>
    </row>
    <row r="14" spans="1:7" x14ac:dyDescent="0.25">
      <c r="A14" s="274"/>
      <c r="B14" s="393" t="s">
        <v>72</v>
      </c>
      <c r="C14" s="276" t="s">
        <v>70</v>
      </c>
      <c r="D14" s="276" t="s">
        <v>69</v>
      </c>
      <c r="E14" s="276" t="s">
        <v>377</v>
      </c>
      <c r="F14" s="393" t="s">
        <v>379</v>
      </c>
      <c r="G14" s="335" t="s">
        <v>554</v>
      </c>
    </row>
    <row r="15" spans="1:7" ht="15.75" x14ac:dyDescent="0.25">
      <c r="A15" s="278"/>
      <c r="B15" s="336" t="s">
        <v>65</v>
      </c>
      <c r="C15" s="283">
        <v>1</v>
      </c>
      <c r="D15" s="337" t="s">
        <v>1</v>
      </c>
      <c r="E15" s="285">
        <f>E16+E17+E18+E19</f>
        <v>13540678.780000001</v>
      </c>
      <c r="F15" s="285">
        <v>12650397.25</v>
      </c>
      <c r="G15" s="286">
        <v>11973432.92</v>
      </c>
    </row>
    <row r="16" spans="1:7" ht="49.5" customHeight="1" x14ac:dyDescent="0.25">
      <c r="A16" s="278"/>
      <c r="B16" s="338" t="s">
        <v>64</v>
      </c>
      <c r="C16" s="291">
        <v>1</v>
      </c>
      <c r="D16" s="339">
        <v>2</v>
      </c>
      <c r="E16" s="293">
        <v>1297076.56</v>
      </c>
      <c r="F16" s="293">
        <v>1320729.48</v>
      </c>
      <c r="G16" s="294">
        <v>1320679.45</v>
      </c>
    </row>
    <row r="17" spans="1:7" ht="68.25" customHeight="1" x14ac:dyDescent="0.25">
      <c r="A17" s="278"/>
      <c r="B17" s="338" t="s">
        <v>62</v>
      </c>
      <c r="C17" s="291">
        <v>1</v>
      </c>
      <c r="D17" s="339">
        <v>4</v>
      </c>
      <c r="E17" s="293">
        <v>3809843.25</v>
      </c>
      <c r="F17" s="293">
        <v>3926427.77</v>
      </c>
      <c r="G17" s="294">
        <v>3757663.47</v>
      </c>
    </row>
    <row r="18" spans="1:7" ht="54" customHeight="1" x14ac:dyDescent="0.25">
      <c r="A18" s="278"/>
      <c r="B18" s="338" t="s">
        <v>324</v>
      </c>
      <c r="C18" s="291">
        <v>1</v>
      </c>
      <c r="D18" s="339">
        <v>6</v>
      </c>
      <c r="E18" s="293">
        <v>55400</v>
      </c>
      <c r="F18" s="293">
        <v>0</v>
      </c>
      <c r="G18" s="294">
        <v>0</v>
      </c>
    </row>
    <row r="19" spans="1:7" ht="15.75" customHeight="1" x14ac:dyDescent="0.25">
      <c r="A19" s="278"/>
      <c r="B19" s="340" t="s">
        <v>60</v>
      </c>
      <c r="C19" s="300">
        <v>1</v>
      </c>
      <c r="D19" s="341">
        <v>13</v>
      </c>
      <c r="E19" s="302">
        <v>8378358.9699999997</v>
      </c>
      <c r="F19" s="302">
        <v>7403240</v>
      </c>
      <c r="G19" s="303">
        <v>6895090</v>
      </c>
    </row>
    <row r="20" spans="1:7" ht="15.75" x14ac:dyDescent="0.25">
      <c r="A20" s="278"/>
      <c r="B20" s="342" t="s">
        <v>53</v>
      </c>
      <c r="C20" s="308">
        <v>2</v>
      </c>
      <c r="D20" s="343" t="s">
        <v>1</v>
      </c>
      <c r="E20" s="310">
        <v>321300</v>
      </c>
      <c r="F20" s="310">
        <v>336200</v>
      </c>
      <c r="G20" s="311">
        <v>348400</v>
      </c>
    </row>
    <row r="21" spans="1:7" ht="15.75" x14ac:dyDescent="0.25">
      <c r="A21" s="278"/>
      <c r="B21" s="340" t="s">
        <v>52</v>
      </c>
      <c r="C21" s="300">
        <v>2</v>
      </c>
      <c r="D21" s="341">
        <v>3</v>
      </c>
      <c r="E21" s="302">
        <v>321300</v>
      </c>
      <c r="F21" s="302">
        <v>336200</v>
      </c>
      <c r="G21" s="303">
        <v>348400</v>
      </c>
    </row>
    <row r="22" spans="1:7" ht="36.75" customHeight="1" x14ac:dyDescent="0.25">
      <c r="A22" s="278"/>
      <c r="B22" s="342" t="s">
        <v>46</v>
      </c>
      <c r="C22" s="308">
        <v>3</v>
      </c>
      <c r="D22" s="343" t="s">
        <v>1</v>
      </c>
      <c r="E22" s="310">
        <f>E23+E24</f>
        <v>318807.09000000003</v>
      </c>
      <c r="F22" s="310">
        <v>399300</v>
      </c>
      <c r="G22" s="311">
        <v>399300</v>
      </c>
    </row>
    <row r="23" spans="1:7" ht="15.75" x14ac:dyDescent="0.25">
      <c r="A23" s="278"/>
      <c r="B23" s="338" t="s">
        <v>45</v>
      </c>
      <c r="C23" s="291">
        <v>3</v>
      </c>
      <c r="D23" s="339">
        <v>4</v>
      </c>
      <c r="E23" s="293">
        <v>25900</v>
      </c>
      <c r="F23" s="293">
        <v>26900</v>
      </c>
      <c r="G23" s="294">
        <v>26900</v>
      </c>
    </row>
    <row r="24" spans="1:7" ht="47.25" x14ac:dyDescent="0.25">
      <c r="A24" s="278"/>
      <c r="B24" s="340" t="s">
        <v>378</v>
      </c>
      <c r="C24" s="300">
        <v>3</v>
      </c>
      <c r="D24" s="341">
        <v>10</v>
      </c>
      <c r="E24" s="302">
        <v>292907.09000000003</v>
      </c>
      <c r="F24" s="302">
        <v>372400</v>
      </c>
      <c r="G24" s="303">
        <v>372400</v>
      </c>
    </row>
    <row r="25" spans="1:7" ht="15.75" x14ac:dyDescent="0.25">
      <c r="A25" s="278"/>
      <c r="B25" s="342" t="s">
        <v>41</v>
      </c>
      <c r="C25" s="308">
        <v>4</v>
      </c>
      <c r="D25" s="343" t="s">
        <v>1</v>
      </c>
      <c r="E25" s="310">
        <f>E26+E27</f>
        <v>3468807.1399999997</v>
      </c>
      <c r="F25" s="310">
        <v>5214464.78</v>
      </c>
      <c r="G25" s="311">
        <v>2994336.13</v>
      </c>
    </row>
    <row r="26" spans="1:7" ht="15.75" x14ac:dyDescent="0.25">
      <c r="A26" s="278"/>
      <c r="B26" s="338" t="s">
        <v>40</v>
      </c>
      <c r="C26" s="291">
        <v>4</v>
      </c>
      <c r="D26" s="339">
        <v>9</v>
      </c>
      <c r="E26" s="293">
        <v>3222751.55</v>
      </c>
      <c r="F26" s="293">
        <v>5154464.78</v>
      </c>
      <c r="G26" s="294">
        <v>2734336.13</v>
      </c>
    </row>
    <row r="27" spans="1:7" ht="31.5" x14ac:dyDescent="0.25">
      <c r="A27" s="278"/>
      <c r="B27" s="340" t="s">
        <v>35</v>
      </c>
      <c r="C27" s="300">
        <v>4</v>
      </c>
      <c r="D27" s="341">
        <v>12</v>
      </c>
      <c r="E27" s="302">
        <v>246055.59</v>
      </c>
      <c r="F27" s="302">
        <v>60000</v>
      </c>
      <c r="G27" s="303">
        <v>260000</v>
      </c>
    </row>
    <row r="28" spans="1:7" ht="31.5" x14ac:dyDescent="0.25">
      <c r="A28" s="278"/>
      <c r="B28" s="342" t="s">
        <v>34</v>
      </c>
      <c r="C28" s="308">
        <v>5</v>
      </c>
      <c r="D28" s="343" t="s">
        <v>1</v>
      </c>
      <c r="E28" s="310">
        <v>6525102.6299999999</v>
      </c>
      <c r="F28" s="310">
        <v>99755767.049999997</v>
      </c>
      <c r="G28" s="311">
        <v>97627630.079999998</v>
      </c>
    </row>
    <row r="29" spans="1:7" ht="15.75" x14ac:dyDescent="0.25">
      <c r="A29" s="278"/>
      <c r="B29" s="338" t="s">
        <v>33</v>
      </c>
      <c r="C29" s="291">
        <v>5</v>
      </c>
      <c r="D29" s="339">
        <v>1</v>
      </c>
      <c r="E29" s="293">
        <v>9744.41</v>
      </c>
      <c r="F29" s="293">
        <v>98450659</v>
      </c>
      <c r="G29" s="294">
        <v>96568603</v>
      </c>
    </row>
    <row r="30" spans="1:7" ht="15.75" x14ac:dyDescent="0.25">
      <c r="A30" s="278"/>
      <c r="B30" s="338" t="s">
        <v>28</v>
      </c>
      <c r="C30" s="291">
        <v>5</v>
      </c>
      <c r="D30" s="339">
        <v>2</v>
      </c>
      <c r="E30" s="293">
        <v>1054831.31</v>
      </c>
      <c r="F30" s="293">
        <v>38041</v>
      </c>
      <c r="G30" s="294">
        <v>0</v>
      </c>
    </row>
    <row r="31" spans="1:7" ht="15.75" x14ac:dyDescent="0.25">
      <c r="A31" s="278"/>
      <c r="B31" s="340" t="s">
        <v>25</v>
      </c>
      <c r="C31" s="300">
        <v>5</v>
      </c>
      <c r="D31" s="341">
        <v>3</v>
      </c>
      <c r="E31" s="302">
        <v>5460526.3600000003</v>
      </c>
      <c r="F31" s="302">
        <v>1267067.05</v>
      </c>
      <c r="G31" s="303">
        <v>1059027.08</v>
      </c>
    </row>
    <row r="32" spans="1:7" ht="15.75" x14ac:dyDescent="0.25">
      <c r="A32" s="278"/>
      <c r="B32" s="342" t="s">
        <v>18</v>
      </c>
      <c r="C32" s="308">
        <v>8</v>
      </c>
      <c r="D32" s="343" t="s">
        <v>1</v>
      </c>
      <c r="E32" s="310">
        <f>E33</f>
        <v>4227180</v>
      </c>
      <c r="F32" s="310">
        <v>3542270</v>
      </c>
      <c r="G32" s="311">
        <v>3542270</v>
      </c>
    </row>
    <row r="33" spans="1:7" ht="15.75" x14ac:dyDescent="0.25">
      <c r="A33" s="278"/>
      <c r="B33" s="340" t="s">
        <v>17</v>
      </c>
      <c r="C33" s="300">
        <v>8</v>
      </c>
      <c r="D33" s="341">
        <v>1</v>
      </c>
      <c r="E33" s="302">
        <v>4227180</v>
      </c>
      <c r="F33" s="302">
        <v>3542270</v>
      </c>
      <c r="G33" s="303">
        <v>3542270</v>
      </c>
    </row>
    <row r="34" spans="1:7" ht="15.75" x14ac:dyDescent="0.25">
      <c r="A34" s="278"/>
      <c r="B34" s="342" t="s">
        <v>11</v>
      </c>
      <c r="C34" s="308">
        <v>10</v>
      </c>
      <c r="D34" s="343" t="s">
        <v>1</v>
      </c>
      <c r="E34" s="310">
        <f>E35</f>
        <v>453177</v>
      </c>
      <c r="F34" s="310">
        <v>447000</v>
      </c>
      <c r="G34" s="311">
        <v>447000</v>
      </c>
    </row>
    <row r="35" spans="1:7" ht="15.75" x14ac:dyDescent="0.25">
      <c r="A35" s="278"/>
      <c r="B35" s="340" t="s">
        <v>10</v>
      </c>
      <c r="C35" s="300">
        <v>10</v>
      </c>
      <c r="D35" s="341">
        <v>1</v>
      </c>
      <c r="E35" s="302">
        <v>453177</v>
      </c>
      <c r="F35" s="302">
        <v>447000</v>
      </c>
      <c r="G35" s="303">
        <v>447000</v>
      </c>
    </row>
    <row r="36" spans="1:7" ht="15.75" x14ac:dyDescent="0.25">
      <c r="A36" s="278"/>
      <c r="B36" s="342" t="s">
        <v>315</v>
      </c>
      <c r="C36" s="308">
        <v>11</v>
      </c>
      <c r="D36" s="343" t="s">
        <v>1</v>
      </c>
      <c r="E36" s="310">
        <v>100000</v>
      </c>
      <c r="F36" s="310">
        <v>100000</v>
      </c>
      <c r="G36" s="311">
        <v>100000</v>
      </c>
    </row>
    <row r="37" spans="1:7" ht="15.75" x14ac:dyDescent="0.25">
      <c r="A37" s="278"/>
      <c r="B37" s="340" t="s">
        <v>616</v>
      </c>
      <c r="C37" s="300">
        <v>11</v>
      </c>
      <c r="D37" s="341">
        <v>1</v>
      </c>
      <c r="E37" s="302">
        <v>100000</v>
      </c>
      <c r="F37" s="302">
        <v>100000</v>
      </c>
      <c r="G37" s="303">
        <v>100000</v>
      </c>
    </row>
    <row r="38" spans="1:7" ht="16.5" thickBot="1" x14ac:dyDescent="0.3">
      <c r="A38" s="278"/>
      <c r="B38" s="342" t="s">
        <v>2</v>
      </c>
      <c r="C38" s="308"/>
      <c r="D38" s="343" t="s">
        <v>1</v>
      </c>
      <c r="E38" s="310">
        <v>0</v>
      </c>
      <c r="F38" s="310">
        <v>575430</v>
      </c>
      <c r="G38" s="311">
        <v>1124367</v>
      </c>
    </row>
    <row r="39" spans="1:7" ht="15.75" thickBot="1" x14ac:dyDescent="0.3">
      <c r="A39" s="328"/>
      <c r="B39" s="344" t="s">
        <v>0</v>
      </c>
      <c r="C39" s="345"/>
      <c r="D39" s="345"/>
      <c r="E39" s="346">
        <f>E15+E20+E22+E25+E28+E32+E34+E36</f>
        <v>28955052.640000001</v>
      </c>
      <c r="F39" s="346">
        <v>123020829.08</v>
      </c>
      <c r="G39" s="346">
        <v>118556736.13</v>
      </c>
    </row>
    <row r="40" spans="1:7" x14ac:dyDescent="0.25">
      <c r="A40" s="328"/>
      <c r="B40" s="328"/>
      <c r="C40" s="328"/>
      <c r="D40" s="176"/>
      <c r="E40" s="175"/>
      <c r="F40" s="328"/>
      <c r="G40" s="176"/>
    </row>
  </sheetData>
  <mergeCells count="2">
    <mergeCell ref="B4:E4"/>
    <mergeCell ref="F4:G4"/>
  </mergeCells>
  <pageMargins left="0.7" right="0.7" top="0.75" bottom="0.75" header="0.3" footer="0.3"/>
  <pageSetup paperSize="9" scale="7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showGridLines="0" topLeftCell="A139" zoomScale="90" zoomScaleNormal="90" workbookViewId="0">
      <selection activeCell="J124" sqref="J124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5.42578125" customWidth="1"/>
    <col min="4" max="4" width="5.28515625" customWidth="1"/>
    <col min="5" max="5" width="3.28515625" customWidth="1"/>
    <col min="6" max="6" width="2.140625" customWidth="1"/>
    <col min="7" max="7" width="3.28515625" customWidth="1"/>
    <col min="8" max="8" width="15.140625" customWidth="1"/>
    <col min="9" max="9" width="7.7109375" customWidth="1"/>
    <col min="10" max="10" width="16" customWidth="1"/>
    <col min="11" max="11" width="16.28515625" customWidth="1"/>
    <col min="12" max="12" width="17.140625" customWidth="1"/>
    <col min="13" max="13" width="1.140625" customWidth="1"/>
    <col min="14" max="242" width="9.140625" customWidth="1"/>
  </cols>
  <sheetData>
    <row r="1" spans="1:13" ht="12.75" customHeight="1" x14ac:dyDescent="0.25">
      <c r="A1" s="234"/>
      <c r="B1" s="179"/>
      <c r="C1" s="179"/>
      <c r="D1" s="179"/>
      <c r="E1" s="179"/>
      <c r="F1" s="179"/>
      <c r="G1" s="179"/>
      <c r="H1" s="179"/>
      <c r="I1" s="179"/>
      <c r="J1" s="179"/>
      <c r="K1" s="227"/>
      <c r="L1" s="175"/>
      <c r="M1" s="175"/>
    </row>
    <row r="2" spans="1:13" ht="12.75" customHeight="1" x14ac:dyDescent="0.25">
      <c r="A2" s="234"/>
      <c r="B2" s="179"/>
      <c r="C2" s="179"/>
      <c r="D2" s="179"/>
      <c r="E2" s="179"/>
      <c r="F2" s="179"/>
      <c r="G2" s="179"/>
      <c r="H2" s="179"/>
      <c r="I2" s="214" t="s">
        <v>504</v>
      </c>
      <c r="J2" s="175"/>
      <c r="K2" s="227"/>
      <c r="L2" s="175"/>
      <c r="M2" s="175"/>
    </row>
    <row r="3" spans="1:13" ht="12.75" customHeight="1" x14ac:dyDescent="0.25">
      <c r="A3" s="234"/>
      <c r="B3" s="179"/>
      <c r="C3" s="179"/>
      <c r="D3" s="179"/>
      <c r="E3" s="179"/>
      <c r="F3" s="179"/>
      <c r="G3" s="179"/>
      <c r="H3" s="179"/>
      <c r="I3" s="10" t="s">
        <v>75</v>
      </c>
      <c r="J3" s="10"/>
      <c r="K3" s="227"/>
      <c r="L3" s="175"/>
      <c r="M3" s="175"/>
    </row>
    <row r="4" spans="1:13" ht="12.75" customHeight="1" x14ac:dyDescent="0.25">
      <c r="A4" s="234"/>
      <c r="B4" s="227" t="s">
        <v>551</v>
      </c>
      <c r="C4" s="179"/>
      <c r="D4" s="179"/>
      <c r="E4" s="179"/>
      <c r="F4" s="179"/>
      <c r="G4" s="179"/>
      <c r="H4" s="179"/>
      <c r="I4" s="564" t="s">
        <v>313</v>
      </c>
      <c r="J4" s="564"/>
      <c r="K4" s="566"/>
      <c r="L4" s="176"/>
      <c r="M4" s="175"/>
    </row>
    <row r="5" spans="1:13" ht="12.75" customHeight="1" x14ac:dyDescent="0.25">
      <c r="A5" s="234"/>
      <c r="B5" s="179"/>
      <c r="C5" s="179"/>
      <c r="D5" s="179"/>
      <c r="E5" s="179"/>
      <c r="F5" s="179"/>
      <c r="G5" s="179"/>
      <c r="H5" s="179"/>
      <c r="I5" s="214" t="s">
        <v>571</v>
      </c>
      <c r="J5" s="175"/>
      <c r="K5" s="227"/>
      <c r="L5" s="175"/>
      <c r="M5" s="175"/>
    </row>
    <row r="6" spans="1:13" ht="12.75" customHeight="1" x14ac:dyDescent="0.25">
      <c r="A6" s="234"/>
      <c r="B6" s="179"/>
      <c r="C6" s="179"/>
      <c r="D6" s="179"/>
      <c r="E6" s="179"/>
      <c r="F6" s="179"/>
      <c r="G6" s="179"/>
      <c r="H6" s="179"/>
      <c r="I6" s="179"/>
      <c r="J6" s="179"/>
      <c r="K6" s="227"/>
      <c r="L6" s="176"/>
      <c r="M6" s="175"/>
    </row>
    <row r="7" spans="1:13" ht="12.75" customHeight="1" x14ac:dyDescent="0.25">
      <c r="A7" s="236" t="s">
        <v>621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5"/>
    </row>
    <row r="8" spans="1:13" ht="27.75" customHeight="1" x14ac:dyDescent="0.25">
      <c r="A8" s="236" t="s">
        <v>622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5"/>
    </row>
    <row r="9" spans="1:13" ht="15.75" customHeight="1" x14ac:dyDescent="0.25">
      <c r="A9" s="237" t="s">
        <v>623</v>
      </c>
      <c r="B9" s="180"/>
      <c r="C9" s="180"/>
      <c r="D9" s="178"/>
      <c r="E9" s="178"/>
      <c r="F9" s="178"/>
      <c r="G9" s="178"/>
      <c r="H9" s="178"/>
      <c r="I9" s="178"/>
      <c r="J9" s="178"/>
      <c r="K9" s="178"/>
      <c r="L9" s="178"/>
      <c r="M9" s="175"/>
    </row>
    <row r="10" spans="1:13" ht="15" customHeight="1" x14ac:dyDescent="0.25">
      <c r="A10" s="237" t="s">
        <v>624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95"/>
      <c r="L10" s="177"/>
      <c r="M10" s="175"/>
    </row>
    <row r="11" spans="1:13" ht="29.25" customHeight="1" thickBot="1" x14ac:dyDescent="0.3">
      <c r="A11" s="235"/>
      <c r="B11" s="181"/>
      <c r="C11" s="181"/>
      <c r="D11" s="181"/>
      <c r="E11" s="181"/>
      <c r="F11" s="181"/>
      <c r="G11" s="181"/>
      <c r="H11" s="181"/>
      <c r="I11" s="181"/>
      <c r="J11" s="181"/>
      <c r="K11" s="228"/>
      <c r="L11" s="259" t="s">
        <v>73</v>
      </c>
      <c r="M11" s="175"/>
    </row>
    <row r="12" spans="1:13" ht="46.5" customHeight="1" x14ac:dyDescent="0.25">
      <c r="A12" s="239"/>
      <c r="B12" s="393" t="s">
        <v>72</v>
      </c>
      <c r="C12" s="276" t="s">
        <v>70</v>
      </c>
      <c r="D12" s="276" t="s">
        <v>69</v>
      </c>
      <c r="E12" s="565" t="s">
        <v>68</v>
      </c>
      <c r="F12" s="565"/>
      <c r="G12" s="565"/>
      <c r="H12" s="565"/>
      <c r="I12" s="275" t="s">
        <v>67</v>
      </c>
      <c r="J12" s="276" t="s">
        <v>377</v>
      </c>
      <c r="K12" s="393" t="s">
        <v>379</v>
      </c>
      <c r="L12" s="277" t="s">
        <v>554</v>
      </c>
      <c r="M12" s="176"/>
    </row>
    <row r="13" spans="1:13" ht="33" customHeight="1" x14ac:dyDescent="0.25">
      <c r="A13" s="240"/>
      <c r="B13" s="336" t="s">
        <v>65</v>
      </c>
      <c r="C13" s="283">
        <v>1</v>
      </c>
      <c r="D13" s="337" t="s">
        <v>1</v>
      </c>
      <c r="E13" s="280" t="s">
        <v>1</v>
      </c>
      <c r="F13" s="281" t="s">
        <v>1</v>
      </c>
      <c r="G13" s="280" t="s">
        <v>1</v>
      </c>
      <c r="H13" s="282" t="s">
        <v>1</v>
      </c>
      <c r="I13" s="284" t="s">
        <v>1</v>
      </c>
      <c r="J13" s="285">
        <f>J14+J20+J38+J44</f>
        <v>13540678.780000001</v>
      </c>
      <c r="K13" s="285">
        <v>12650397.25</v>
      </c>
      <c r="L13" s="286">
        <v>11973432.92</v>
      </c>
      <c r="M13" s="176"/>
    </row>
    <row r="14" spans="1:13" ht="29.25" customHeight="1" x14ac:dyDescent="0.25">
      <c r="A14" s="240"/>
      <c r="B14" s="395" t="s">
        <v>64</v>
      </c>
      <c r="C14" s="396">
        <v>1</v>
      </c>
      <c r="D14" s="397">
        <v>2</v>
      </c>
      <c r="E14" s="398" t="s">
        <v>1</v>
      </c>
      <c r="F14" s="399" t="s">
        <v>1</v>
      </c>
      <c r="G14" s="398" t="s">
        <v>1</v>
      </c>
      <c r="H14" s="400" t="s">
        <v>1</v>
      </c>
      <c r="I14" s="401" t="s">
        <v>1</v>
      </c>
      <c r="J14" s="402">
        <f>J15</f>
        <v>1297076.56</v>
      </c>
      <c r="K14" s="402">
        <v>1320729.48</v>
      </c>
      <c r="L14" s="403">
        <v>1320679.45</v>
      </c>
      <c r="M14" s="176"/>
    </row>
    <row r="15" spans="1:13" ht="51" customHeight="1" x14ac:dyDescent="0.25">
      <c r="A15" s="240"/>
      <c r="B15" s="404" t="s">
        <v>659</v>
      </c>
      <c r="C15" s="291">
        <v>1</v>
      </c>
      <c r="D15" s="339">
        <v>2</v>
      </c>
      <c r="E15" s="288" t="s">
        <v>49</v>
      </c>
      <c r="F15" s="289" t="s">
        <v>5</v>
      </c>
      <c r="G15" s="288" t="s">
        <v>4</v>
      </c>
      <c r="H15" s="290" t="s">
        <v>3</v>
      </c>
      <c r="I15" s="292" t="s">
        <v>1</v>
      </c>
      <c r="J15" s="293">
        <f>J16</f>
        <v>1297076.56</v>
      </c>
      <c r="K15" s="293">
        <v>1320729.48</v>
      </c>
      <c r="L15" s="294">
        <v>1320679.45</v>
      </c>
      <c r="M15" s="176"/>
    </row>
    <row r="16" spans="1:13" ht="20.25" customHeight="1" x14ac:dyDescent="0.25">
      <c r="A16" s="240"/>
      <c r="B16" s="404" t="s">
        <v>573</v>
      </c>
      <c r="C16" s="291">
        <v>1</v>
      </c>
      <c r="D16" s="339">
        <v>2</v>
      </c>
      <c r="E16" s="288" t="s">
        <v>49</v>
      </c>
      <c r="F16" s="289" t="s">
        <v>31</v>
      </c>
      <c r="G16" s="288" t="s">
        <v>4</v>
      </c>
      <c r="H16" s="290" t="s">
        <v>3</v>
      </c>
      <c r="I16" s="292" t="s">
        <v>1</v>
      </c>
      <c r="J16" s="293">
        <f>J17</f>
        <v>1297076.56</v>
      </c>
      <c r="K16" s="293">
        <v>1320729.48</v>
      </c>
      <c r="L16" s="294">
        <v>1320679.45</v>
      </c>
      <c r="M16" s="176"/>
    </row>
    <row r="17" spans="1:13" ht="38.25" customHeight="1" x14ac:dyDescent="0.25">
      <c r="A17" s="240"/>
      <c r="B17" s="404" t="s">
        <v>574</v>
      </c>
      <c r="C17" s="291">
        <v>1</v>
      </c>
      <c r="D17" s="339">
        <v>2</v>
      </c>
      <c r="E17" s="288" t="s">
        <v>49</v>
      </c>
      <c r="F17" s="289" t="s">
        <v>31</v>
      </c>
      <c r="G17" s="288" t="s">
        <v>6</v>
      </c>
      <c r="H17" s="290" t="s">
        <v>3</v>
      </c>
      <c r="I17" s="292" t="s">
        <v>1</v>
      </c>
      <c r="J17" s="293">
        <f>J18</f>
        <v>1297076.56</v>
      </c>
      <c r="K17" s="293">
        <v>1320729.48</v>
      </c>
      <c r="L17" s="294">
        <v>1320679.45</v>
      </c>
      <c r="M17" s="176"/>
    </row>
    <row r="18" spans="1:13" ht="26.25" customHeight="1" x14ac:dyDescent="0.25">
      <c r="A18" s="240"/>
      <c r="B18" s="404" t="s">
        <v>575</v>
      </c>
      <c r="C18" s="291">
        <v>1</v>
      </c>
      <c r="D18" s="339">
        <v>2</v>
      </c>
      <c r="E18" s="288" t="s">
        <v>49</v>
      </c>
      <c r="F18" s="289" t="s">
        <v>31</v>
      </c>
      <c r="G18" s="288" t="s">
        <v>6</v>
      </c>
      <c r="H18" s="290" t="s">
        <v>63</v>
      </c>
      <c r="I18" s="292" t="s">
        <v>1</v>
      </c>
      <c r="J18" s="293">
        <f>J19</f>
        <v>1297076.56</v>
      </c>
      <c r="K18" s="293">
        <v>1320729.48</v>
      </c>
      <c r="L18" s="294">
        <v>1320679.45</v>
      </c>
      <c r="M18" s="176"/>
    </row>
    <row r="19" spans="1:13" ht="37.5" customHeight="1" x14ac:dyDescent="0.25">
      <c r="A19" s="240"/>
      <c r="B19" s="405" t="s">
        <v>51</v>
      </c>
      <c r="C19" s="300">
        <v>1</v>
      </c>
      <c r="D19" s="341">
        <v>2</v>
      </c>
      <c r="E19" s="297" t="s">
        <v>49</v>
      </c>
      <c r="F19" s="298" t="s">
        <v>31</v>
      </c>
      <c r="G19" s="297" t="s">
        <v>6</v>
      </c>
      <c r="H19" s="299" t="s">
        <v>63</v>
      </c>
      <c r="I19" s="301" t="s">
        <v>50</v>
      </c>
      <c r="J19" s="302">
        <v>1297076.56</v>
      </c>
      <c r="K19" s="302">
        <v>1320729.48</v>
      </c>
      <c r="L19" s="303">
        <v>1320679.45</v>
      </c>
      <c r="M19" s="176"/>
    </row>
    <row r="20" spans="1:13" ht="48" customHeight="1" x14ac:dyDescent="0.25">
      <c r="A20" s="240"/>
      <c r="B20" s="406" t="s">
        <v>62</v>
      </c>
      <c r="C20" s="407">
        <v>1</v>
      </c>
      <c r="D20" s="408">
        <v>4</v>
      </c>
      <c r="E20" s="409" t="s">
        <v>1</v>
      </c>
      <c r="F20" s="410" t="s">
        <v>1</v>
      </c>
      <c r="G20" s="409" t="s">
        <v>1</v>
      </c>
      <c r="H20" s="411" t="s">
        <v>1</v>
      </c>
      <c r="I20" s="412" t="s">
        <v>1</v>
      </c>
      <c r="J20" s="413">
        <f>J21</f>
        <v>3809843.25</v>
      </c>
      <c r="K20" s="413">
        <v>3926427.77</v>
      </c>
      <c r="L20" s="414">
        <v>3757663.47</v>
      </c>
      <c r="M20" s="176"/>
    </row>
    <row r="21" spans="1:13" ht="50.25" customHeight="1" x14ac:dyDescent="0.25">
      <c r="A21" s="240"/>
      <c r="B21" s="404" t="s">
        <v>659</v>
      </c>
      <c r="C21" s="291">
        <v>1</v>
      </c>
      <c r="D21" s="339">
        <v>4</v>
      </c>
      <c r="E21" s="288" t="s">
        <v>49</v>
      </c>
      <c r="F21" s="289" t="s">
        <v>5</v>
      </c>
      <c r="G21" s="288" t="s">
        <v>4</v>
      </c>
      <c r="H21" s="290" t="s">
        <v>3</v>
      </c>
      <c r="I21" s="292" t="s">
        <v>1</v>
      </c>
      <c r="J21" s="293">
        <f>J22</f>
        <v>3809843.25</v>
      </c>
      <c r="K21" s="293">
        <v>3926427.77</v>
      </c>
      <c r="L21" s="294">
        <v>3757663.47</v>
      </c>
      <c r="M21" s="176"/>
    </row>
    <row r="22" spans="1:13" ht="20.25" customHeight="1" x14ac:dyDescent="0.25">
      <c r="A22" s="240"/>
      <c r="B22" s="404" t="s">
        <v>573</v>
      </c>
      <c r="C22" s="291">
        <v>1</v>
      </c>
      <c r="D22" s="339">
        <v>4</v>
      </c>
      <c r="E22" s="288" t="s">
        <v>49</v>
      </c>
      <c r="F22" s="289" t="s">
        <v>31</v>
      </c>
      <c r="G22" s="288" t="s">
        <v>4</v>
      </c>
      <c r="H22" s="290" t="s">
        <v>3</v>
      </c>
      <c r="I22" s="292" t="s">
        <v>1</v>
      </c>
      <c r="J22" s="293">
        <f>J23+J31</f>
        <v>3809843.25</v>
      </c>
      <c r="K22" s="293">
        <v>3926427.77</v>
      </c>
      <c r="L22" s="294">
        <v>3757663.47</v>
      </c>
      <c r="M22" s="176"/>
    </row>
    <row r="23" spans="1:13" ht="15" customHeight="1" x14ac:dyDescent="0.25">
      <c r="A23" s="240"/>
      <c r="B23" s="404" t="s">
        <v>574</v>
      </c>
      <c r="C23" s="291">
        <v>1</v>
      </c>
      <c r="D23" s="339">
        <v>4</v>
      </c>
      <c r="E23" s="288" t="s">
        <v>49</v>
      </c>
      <c r="F23" s="289" t="s">
        <v>31</v>
      </c>
      <c r="G23" s="288" t="s">
        <v>6</v>
      </c>
      <c r="H23" s="290" t="s">
        <v>3</v>
      </c>
      <c r="I23" s="292" t="s">
        <v>1</v>
      </c>
      <c r="J23" s="293">
        <f>J25+J26+J28+J30</f>
        <v>3618053.65</v>
      </c>
      <c r="K23" s="293">
        <v>3709363.47</v>
      </c>
      <c r="L23" s="294">
        <v>3709363.47</v>
      </c>
      <c r="M23" s="176"/>
    </row>
    <row r="24" spans="1:13" ht="29.25" customHeight="1" x14ac:dyDescent="0.25">
      <c r="A24" s="240"/>
      <c r="B24" s="404" t="s">
        <v>576</v>
      </c>
      <c r="C24" s="291">
        <v>1</v>
      </c>
      <c r="D24" s="339">
        <v>4</v>
      </c>
      <c r="E24" s="288" t="s">
        <v>49</v>
      </c>
      <c r="F24" s="289" t="s">
        <v>31</v>
      </c>
      <c r="G24" s="288" t="s">
        <v>6</v>
      </c>
      <c r="H24" s="290" t="s">
        <v>61</v>
      </c>
      <c r="I24" s="292" t="s">
        <v>1</v>
      </c>
      <c r="J24" s="293">
        <f>J25+J26</f>
        <v>3583152.85</v>
      </c>
      <c r="K24" s="293">
        <v>3680363.47</v>
      </c>
      <c r="L24" s="294">
        <v>3680363.47</v>
      </c>
      <c r="M24" s="176"/>
    </row>
    <row r="25" spans="1:13" ht="29.25" customHeight="1" x14ac:dyDescent="0.25">
      <c r="A25" s="240"/>
      <c r="B25" s="415" t="s">
        <v>51</v>
      </c>
      <c r="C25" s="291">
        <v>1</v>
      </c>
      <c r="D25" s="339">
        <v>4</v>
      </c>
      <c r="E25" s="288" t="s">
        <v>49</v>
      </c>
      <c r="F25" s="289" t="s">
        <v>31</v>
      </c>
      <c r="G25" s="288" t="s">
        <v>6</v>
      </c>
      <c r="H25" s="290" t="s">
        <v>61</v>
      </c>
      <c r="I25" s="292" t="s">
        <v>50</v>
      </c>
      <c r="J25" s="293">
        <v>3353829.85</v>
      </c>
      <c r="K25" s="293">
        <v>3474863.47</v>
      </c>
      <c r="L25" s="294">
        <v>3474863.47</v>
      </c>
      <c r="M25" s="176"/>
    </row>
    <row r="26" spans="1:13" ht="38.25" customHeight="1" x14ac:dyDescent="0.25">
      <c r="A26" s="240"/>
      <c r="B26" s="405" t="s">
        <v>22</v>
      </c>
      <c r="C26" s="300">
        <v>1</v>
      </c>
      <c r="D26" s="341">
        <v>4</v>
      </c>
      <c r="E26" s="297" t="s">
        <v>49</v>
      </c>
      <c r="F26" s="298" t="s">
        <v>31</v>
      </c>
      <c r="G26" s="297" t="s">
        <v>6</v>
      </c>
      <c r="H26" s="299" t="s">
        <v>61</v>
      </c>
      <c r="I26" s="301" t="s">
        <v>19</v>
      </c>
      <c r="J26" s="302">
        <v>229323</v>
      </c>
      <c r="K26" s="302">
        <v>205500</v>
      </c>
      <c r="L26" s="303">
        <v>205500</v>
      </c>
      <c r="M26" s="176"/>
    </row>
    <row r="27" spans="1:13" ht="29.25" customHeight="1" x14ac:dyDescent="0.25">
      <c r="A27" s="240"/>
      <c r="B27" s="416" t="s">
        <v>400</v>
      </c>
      <c r="C27" s="324">
        <v>1</v>
      </c>
      <c r="D27" s="417">
        <v>4</v>
      </c>
      <c r="E27" s="321" t="s">
        <v>49</v>
      </c>
      <c r="F27" s="322" t="s">
        <v>31</v>
      </c>
      <c r="G27" s="321" t="s">
        <v>6</v>
      </c>
      <c r="H27" s="323" t="s">
        <v>577</v>
      </c>
      <c r="I27" s="325" t="s">
        <v>1</v>
      </c>
      <c r="J27" s="326">
        <v>11900.8</v>
      </c>
      <c r="K27" s="326">
        <v>4000</v>
      </c>
      <c r="L27" s="327">
        <v>4000</v>
      </c>
      <c r="M27" s="176"/>
    </row>
    <row r="28" spans="1:13" ht="29.25" customHeight="1" x14ac:dyDescent="0.25">
      <c r="A28" s="240"/>
      <c r="B28" s="405" t="s">
        <v>22</v>
      </c>
      <c r="C28" s="300">
        <v>1</v>
      </c>
      <c r="D28" s="341">
        <v>4</v>
      </c>
      <c r="E28" s="297" t="s">
        <v>49</v>
      </c>
      <c r="F28" s="298" t="s">
        <v>31</v>
      </c>
      <c r="G28" s="297" t="s">
        <v>6</v>
      </c>
      <c r="H28" s="299" t="s">
        <v>577</v>
      </c>
      <c r="I28" s="301" t="s">
        <v>19</v>
      </c>
      <c r="J28" s="302">
        <v>11900.8</v>
      </c>
      <c r="K28" s="302">
        <v>4000</v>
      </c>
      <c r="L28" s="303">
        <v>4000</v>
      </c>
      <c r="M28" s="176"/>
    </row>
    <row r="29" spans="1:13" ht="29.25" customHeight="1" x14ac:dyDescent="0.25">
      <c r="A29" s="240"/>
      <c r="B29" s="416" t="s">
        <v>360</v>
      </c>
      <c r="C29" s="324">
        <v>1</v>
      </c>
      <c r="D29" s="417">
        <v>4</v>
      </c>
      <c r="E29" s="321" t="s">
        <v>49</v>
      </c>
      <c r="F29" s="322" t="s">
        <v>31</v>
      </c>
      <c r="G29" s="321" t="s">
        <v>6</v>
      </c>
      <c r="H29" s="323" t="s">
        <v>578</v>
      </c>
      <c r="I29" s="325" t="s">
        <v>1</v>
      </c>
      <c r="J29" s="326">
        <v>23000</v>
      </c>
      <c r="K29" s="326">
        <v>25000</v>
      </c>
      <c r="L29" s="327">
        <v>25000</v>
      </c>
      <c r="M29" s="176"/>
    </row>
    <row r="30" spans="1:13" ht="29.25" customHeight="1" x14ac:dyDescent="0.25">
      <c r="A30" s="240"/>
      <c r="B30" s="405" t="s">
        <v>22</v>
      </c>
      <c r="C30" s="300">
        <v>1</v>
      </c>
      <c r="D30" s="341">
        <v>4</v>
      </c>
      <c r="E30" s="297" t="s">
        <v>49</v>
      </c>
      <c r="F30" s="298" t="s">
        <v>31</v>
      </c>
      <c r="G30" s="297" t="s">
        <v>6</v>
      </c>
      <c r="H30" s="299" t="s">
        <v>578</v>
      </c>
      <c r="I30" s="301" t="s">
        <v>19</v>
      </c>
      <c r="J30" s="302">
        <v>23000</v>
      </c>
      <c r="K30" s="302">
        <v>25000</v>
      </c>
      <c r="L30" s="303">
        <v>25000</v>
      </c>
      <c r="M30" s="176"/>
    </row>
    <row r="31" spans="1:13" ht="33.75" customHeight="1" x14ac:dyDescent="0.25">
      <c r="A31" s="240"/>
      <c r="B31" s="416" t="s">
        <v>579</v>
      </c>
      <c r="C31" s="324">
        <v>1</v>
      </c>
      <c r="D31" s="417">
        <v>4</v>
      </c>
      <c r="E31" s="321" t="s">
        <v>49</v>
      </c>
      <c r="F31" s="322" t="s">
        <v>31</v>
      </c>
      <c r="G31" s="321" t="s">
        <v>21</v>
      </c>
      <c r="H31" s="323" t="s">
        <v>3</v>
      </c>
      <c r="I31" s="325" t="s">
        <v>1</v>
      </c>
      <c r="J31" s="326">
        <v>191789.6</v>
      </c>
      <c r="K31" s="326">
        <v>217064.3</v>
      </c>
      <c r="L31" s="327">
        <v>48300</v>
      </c>
      <c r="M31" s="176"/>
    </row>
    <row r="32" spans="1:13" ht="51.75" customHeight="1" x14ac:dyDescent="0.25">
      <c r="A32" s="240"/>
      <c r="B32" s="404" t="s">
        <v>580</v>
      </c>
      <c r="C32" s="291">
        <v>1</v>
      </c>
      <c r="D32" s="339">
        <v>4</v>
      </c>
      <c r="E32" s="288" t="s">
        <v>49</v>
      </c>
      <c r="F32" s="289" t="s">
        <v>31</v>
      </c>
      <c r="G32" s="288" t="s">
        <v>21</v>
      </c>
      <c r="H32" s="290" t="s">
        <v>581</v>
      </c>
      <c r="I32" s="292" t="s">
        <v>1</v>
      </c>
      <c r="J32" s="293">
        <v>143489.60000000001</v>
      </c>
      <c r="K32" s="293">
        <v>168764.3</v>
      </c>
      <c r="L32" s="294">
        <v>0</v>
      </c>
      <c r="M32" s="176"/>
    </row>
    <row r="33" spans="1:13" ht="23.25" customHeight="1" x14ac:dyDescent="0.25">
      <c r="A33" s="240"/>
      <c r="B33" s="405" t="s">
        <v>245</v>
      </c>
      <c r="C33" s="300">
        <v>1</v>
      </c>
      <c r="D33" s="341">
        <v>4</v>
      </c>
      <c r="E33" s="297" t="s">
        <v>49</v>
      </c>
      <c r="F33" s="298" t="s">
        <v>31</v>
      </c>
      <c r="G33" s="297" t="s">
        <v>21</v>
      </c>
      <c r="H33" s="299" t="s">
        <v>581</v>
      </c>
      <c r="I33" s="301" t="s">
        <v>361</v>
      </c>
      <c r="J33" s="302">
        <v>143489.60000000001</v>
      </c>
      <c r="K33" s="302">
        <v>168764.3</v>
      </c>
      <c r="L33" s="303">
        <v>0</v>
      </c>
      <c r="M33" s="176"/>
    </row>
    <row r="34" spans="1:13" ht="50.25" customHeight="1" x14ac:dyDescent="0.25">
      <c r="A34" s="240"/>
      <c r="B34" s="416" t="s">
        <v>582</v>
      </c>
      <c r="C34" s="324">
        <v>1</v>
      </c>
      <c r="D34" s="417">
        <v>4</v>
      </c>
      <c r="E34" s="321" t="s">
        <v>49</v>
      </c>
      <c r="F34" s="322" t="s">
        <v>31</v>
      </c>
      <c r="G34" s="321" t="s">
        <v>21</v>
      </c>
      <c r="H34" s="323" t="s">
        <v>583</v>
      </c>
      <c r="I34" s="325" t="s">
        <v>1</v>
      </c>
      <c r="J34" s="326">
        <v>40300</v>
      </c>
      <c r="K34" s="326">
        <v>40300</v>
      </c>
      <c r="L34" s="327">
        <v>40300</v>
      </c>
      <c r="M34" s="176"/>
    </row>
    <row r="35" spans="1:13" ht="29.25" customHeight="1" x14ac:dyDescent="0.25">
      <c r="A35" s="240"/>
      <c r="B35" s="405" t="s">
        <v>245</v>
      </c>
      <c r="C35" s="300">
        <v>1</v>
      </c>
      <c r="D35" s="341">
        <v>4</v>
      </c>
      <c r="E35" s="297" t="s">
        <v>49</v>
      </c>
      <c r="F35" s="298" t="s">
        <v>31</v>
      </c>
      <c r="G35" s="297" t="s">
        <v>21</v>
      </c>
      <c r="H35" s="299" t="s">
        <v>583</v>
      </c>
      <c r="I35" s="301" t="s">
        <v>361</v>
      </c>
      <c r="J35" s="302">
        <v>40300</v>
      </c>
      <c r="K35" s="302">
        <v>40300</v>
      </c>
      <c r="L35" s="303">
        <v>40300</v>
      </c>
      <c r="M35" s="176"/>
    </row>
    <row r="36" spans="1:13" ht="61.5" customHeight="1" x14ac:dyDescent="0.25">
      <c r="A36" s="240"/>
      <c r="B36" s="416" t="s">
        <v>584</v>
      </c>
      <c r="C36" s="324">
        <v>1</v>
      </c>
      <c r="D36" s="417">
        <v>4</v>
      </c>
      <c r="E36" s="321" t="s">
        <v>49</v>
      </c>
      <c r="F36" s="322" t="s">
        <v>31</v>
      </c>
      <c r="G36" s="321" t="s">
        <v>21</v>
      </c>
      <c r="H36" s="323" t="s">
        <v>585</v>
      </c>
      <c r="I36" s="325" t="s">
        <v>1</v>
      </c>
      <c r="J36" s="326">
        <v>8000</v>
      </c>
      <c r="K36" s="326">
        <v>8000</v>
      </c>
      <c r="L36" s="327">
        <v>8000</v>
      </c>
      <c r="M36" s="176"/>
    </row>
    <row r="37" spans="1:13" ht="29.25" customHeight="1" x14ac:dyDescent="0.25">
      <c r="A37" s="240"/>
      <c r="B37" s="405" t="s">
        <v>245</v>
      </c>
      <c r="C37" s="300">
        <v>1</v>
      </c>
      <c r="D37" s="341">
        <v>4</v>
      </c>
      <c r="E37" s="297" t="s">
        <v>49</v>
      </c>
      <c r="F37" s="298" t="s">
        <v>31</v>
      </c>
      <c r="G37" s="297" t="s">
        <v>21</v>
      </c>
      <c r="H37" s="299" t="s">
        <v>585</v>
      </c>
      <c r="I37" s="301" t="s">
        <v>361</v>
      </c>
      <c r="J37" s="302">
        <v>8000</v>
      </c>
      <c r="K37" s="302">
        <v>8000</v>
      </c>
      <c r="L37" s="303">
        <v>8000</v>
      </c>
      <c r="M37" s="176"/>
    </row>
    <row r="38" spans="1:13" ht="39" customHeight="1" x14ac:dyDescent="0.25">
      <c r="A38" s="240"/>
      <c r="B38" s="406" t="s">
        <v>324</v>
      </c>
      <c r="C38" s="407">
        <v>1</v>
      </c>
      <c r="D38" s="408">
        <v>6</v>
      </c>
      <c r="E38" s="409" t="s">
        <v>1</v>
      </c>
      <c r="F38" s="410" t="s">
        <v>1</v>
      </c>
      <c r="G38" s="409" t="s">
        <v>1</v>
      </c>
      <c r="H38" s="411" t="s">
        <v>1</v>
      </c>
      <c r="I38" s="412" t="s">
        <v>1</v>
      </c>
      <c r="J38" s="413">
        <v>55400</v>
      </c>
      <c r="K38" s="413">
        <v>0</v>
      </c>
      <c r="L38" s="414">
        <v>0</v>
      </c>
      <c r="M38" s="176"/>
    </row>
    <row r="39" spans="1:13" ht="54" customHeight="1" x14ac:dyDescent="0.25">
      <c r="A39" s="240"/>
      <c r="B39" s="404" t="s">
        <v>659</v>
      </c>
      <c r="C39" s="291">
        <v>1</v>
      </c>
      <c r="D39" s="339">
        <v>6</v>
      </c>
      <c r="E39" s="288" t="s">
        <v>49</v>
      </c>
      <c r="F39" s="289" t="s">
        <v>5</v>
      </c>
      <c r="G39" s="288" t="s">
        <v>4</v>
      </c>
      <c r="H39" s="290" t="s">
        <v>3</v>
      </c>
      <c r="I39" s="292" t="s">
        <v>1</v>
      </c>
      <c r="J39" s="293">
        <v>55400</v>
      </c>
      <c r="K39" s="293">
        <v>0</v>
      </c>
      <c r="L39" s="294">
        <v>0</v>
      </c>
      <c r="M39" s="176"/>
    </row>
    <row r="40" spans="1:13" ht="19.5" customHeight="1" x14ac:dyDescent="0.25">
      <c r="A40" s="240"/>
      <c r="B40" s="404" t="s">
        <v>573</v>
      </c>
      <c r="C40" s="291">
        <v>1</v>
      </c>
      <c r="D40" s="339">
        <v>6</v>
      </c>
      <c r="E40" s="288" t="s">
        <v>49</v>
      </c>
      <c r="F40" s="289" t="s">
        <v>31</v>
      </c>
      <c r="G40" s="288" t="s">
        <v>4</v>
      </c>
      <c r="H40" s="290" t="s">
        <v>3</v>
      </c>
      <c r="I40" s="292" t="s">
        <v>1</v>
      </c>
      <c r="J40" s="293">
        <v>55400</v>
      </c>
      <c r="K40" s="293">
        <v>0</v>
      </c>
      <c r="L40" s="294">
        <v>0</v>
      </c>
      <c r="M40" s="176"/>
    </row>
    <row r="41" spans="1:13" ht="29.25" customHeight="1" x14ac:dyDescent="0.25">
      <c r="A41" s="240"/>
      <c r="B41" s="404" t="s">
        <v>579</v>
      </c>
      <c r="C41" s="291">
        <v>1</v>
      </c>
      <c r="D41" s="339">
        <v>6</v>
      </c>
      <c r="E41" s="288" t="s">
        <v>49</v>
      </c>
      <c r="F41" s="289" t="s">
        <v>31</v>
      </c>
      <c r="G41" s="288" t="s">
        <v>21</v>
      </c>
      <c r="H41" s="290" t="s">
        <v>3</v>
      </c>
      <c r="I41" s="292" t="s">
        <v>1</v>
      </c>
      <c r="J41" s="293">
        <v>55400</v>
      </c>
      <c r="K41" s="293">
        <v>0</v>
      </c>
      <c r="L41" s="294">
        <v>0</v>
      </c>
      <c r="M41" s="176"/>
    </row>
    <row r="42" spans="1:13" ht="24" customHeight="1" x14ac:dyDescent="0.25">
      <c r="A42" s="240"/>
      <c r="B42" s="404" t="s">
        <v>586</v>
      </c>
      <c r="C42" s="291">
        <v>1</v>
      </c>
      <c r="D42" s="339">
        <v>6</v>
      </c>
      <c r="E42" s="288" t="s">
        <v>49</v>
      </c>
      <c r="F42" s="289" t="s">
        <v>31</v>
      </c>
      <c r="G42" s="288" t="s">
        <v>21</v>
      </c>
      <c r="H42" s="290" t="s">
        <v>587</v>
      </c>
      <c r="I42" s="292" t="s">
        <v>1</v>
      </c>
      <c r="J42" s="293">
        <v>55400</v>
      </c>
      <c r="K42" s="293">
        <v>0</v>
      </c>
      <c r="L42" s="294">
        <v>0</v>
      </c>
      <c r="M42" s="176"/>
    </row>
    <row r="43" spans="1:13" ht="15" customHeight="1" x14ac:dyDescent="0.25">
      <c r="A43" s="240"/>
      <c r="B43" s="405" t="s">
        <v>245</v>
      </c>
      <c r="C43" s="300">
        <v>1</v>
      </c>
      <c r="D43" s="341">
        <v>6</v>
      </c>
      <c r="E43" s="297" t="s">
        <v>49</v>
      </c>
      <c r="F43" s="298" t="s">
        <v>31</v>
      </c>
      <c r="G43" s="297" t="s">
        <v>21</v>
      </c>
      <c r="H43" s="299" t="s">
        <v>587</v>
      </c>
      <c r="I43" s="301" t="s">
        <v>361</v>
      </c>
      <c r="J43" s="302">
        <v>55400</v>
      </c>
      <c r="K43" s="302">
        <v>0</v>
      </c>
      <c r="L43" s="303">
        <v>0</v>
      </c>
      <c r="M43" s="176"/>
    </row>
    <row r="44" spans="1:13" ht="29.25" customHeight="1" x14ac:dyDescent="0.25">
      <c r="A44" s="240"/>
      <c r="B44" s="406" t="s">
        <v>60</v>
      </c>
      <c r="C44" s="407">
        <v>1</v>
      </c>
      <c r="D44" s="408">
        <v>13</v>
      </c>
      <c r="E44" s="409" t="s">
        <v>1</v>
      </c>
      <c r="F44" s="410" t="s">
        <v>1</v>
      </c>
      <c r="G44" s="409" t="s">
        <v>1</v>
      </c>
      <c r="H44" s="411" t="s">
        <v>1</v>
      </c>
      <c r="I44" s="458" t="s">
        <v>1</v>
      </c>
      <c r="J44" s="459">
        <f>J45</f>
        <v>8378358.9699999997</v>
      </c>
      <c r="K44" s="459">
        <v>7403240</v>
      </c>
      <c r="L44" s="460">
        <v>6895090</v>
      </c>
      <c r="M44" s="176"/>
    </row>
    <row r="45" spans="1:13" ht="57" customHeight="1" x14ac:dyDescent="0.25">
      <c r="A45" s="240"/>
      <c r="B45" s="404" t="s">
        <v>659</v>
      </c>
      <c r="C45" s="291">
        <v>1</v>
      </c>
      <c r="D45" s="339">
        <v>13</v>
      </c>
      <c r="E45" s="288" t="s">
        <v>49</v>
      </c>
      <c r="F45" s="289" t="s">
        <v>5</v>
      </c>
      <c r="G45" s="288" t="s">
        <v>4</v>
      </c>
      <c r="H45" s="290" t="s">
        <v>3</v>
      </c>
      <c r="I45" s="292" t="s">
        <v>1</v>
      </c>
      <c r="J45" s="293">
        <f>J46</f>
        <v>8378358.9699999997</v>
      </c>
      <c r="K45" s="293">
        <v>7403240</v>
      </c>
      <c r="L45" s="294">
        <v>6895090</v>
      </c>
      <c r="M45" s="176"/>
    </row>
    <row r="46" spans="1:13" ht="18.75" customHeight="1" x14ac:dyDescent="0.25">
      <c r="A46" s="240"/>
      <c r="B46" s="404" t="s">
        <v>573</v>
      </c>
      <c r="C46" s="291">
        <v>1</v>
      </c>
      <c r="D46" s="339">
        <v>13</v>
      </c>
      <c r="E46" s="288" t="s">
        <v>49</v>
      </c>
      <c r="F46" s="289" t="s">
        <v>31</v>
      </c>
      <c r="G46" s="288" t="s">
        <v>4</v>
      </c>
      <c r="H46" s="290" t="s">
        <v>3</v>
      </c>
      <c r="I46" s="292" t="s">
        <v>1</v>
      </c>
      <c r="J46" s="293">
        <f>J47</f>
        <v>8378358.9699999997</v>
      </c>
      <c r="K46" s="293">
        <v>7403240</v>
      </c>
      <c r="L46" s="294">
        <v>6895090</v>
      </c>
      <c r="M46" s="176"/>
    </row>
    <row r="47" spans="1:13" ht="37.5" customHeight="1" x14ac:dyDescent="0.25">
      <c r="A47" s="240"/>
      <c r="B47" s="404" t="s">
        <v>574</v>
      </c>
      <c r="C47" s="291">
        <v>1</v>
      </c>
      <c r="D47" s="339">
        <v>13</v>
      </c>
      <c r="E47" s="288" t="s">
        <v>49</v>
      </c>
      <c r="F47" s="289" t="s">
        <v>31</v>
      </c>
      <c r="G47" s="288" t="s">
        <v>6</v>
      </c>
      <c r="H47" s="290" t="s">
        <v>3</v>
      </c>
      <c r="I47" s="292" t="s">
        <v>1</v>
      </c>
      <c r="J47" s="293">
        <f>J49+J52+J50+J54+J56+J57+J59+J61</f>
        <v>8378358.9699999997</v>
      </c>
      <c r="K47" s="293">
        <v>7403240</v>
      </c>
      <c r="L47" s="294">
        <v>6895090</v>
      </c>
      <c r="M47" s="176"/>
    </row>
    <row r="48" spans="1:13" ht="29.25" customHeight="1" x14ac:dyDescent="0.25">
      <c r="A48" s="240"/>
      <c r="B48" s="404" t="s">
        <v>588</v>
      </c>
      <c r="C48" s="291">
        <v>1</v>
      </c>
      <c r="D48" s="339">
        <v>13</v>
      </c>
      <c r="E48" s="288" t="s">
        <v>49</v>
      </c>
      <c r="F48" s="289" t="s">
        <v>31</v>
      </c>
      <c r="G48" s="288" t="s">
        <v>6</v>
      </c>
      <c r="H48" s="290" t="s">
        <v>589</v>
      </c>
      <c r="I48" s="292" t="s">
        <v>1</v>
      </c>
      <c r="J48" s="293">
        <f>J49+J50</f>
        <v>7209258.9699999997</v>
      </c>
      <c r="K48" s="293">
        <v>6819140</v>
      </c>
      <c r="L48" s="294">
        <v>6310990</v>
      </c>
      <c r="M48" s="176"/>
    </row>
    <row r="49" spans="1:13" ht="25.5" customHeight="1" x14ac:dyDescent="0.25">
      <c r="A49" s="240"/>
      <c r="B49" s="415" t="s">
        <v>590</v>
      </c>
      <c r="C49" s="291">
        <v>1</v>
      </c>
      <c r="D49" s="339">
        <v>13</v>
      </c>
      <c r="E49" s="288" t="s">
        <v>49</v>
      </c>
      <c r="F49" s="289" t="s">
        <v>31</v>
      </c>
      <c r="G49" s="288" t="s">
        <v>6</v>
      </c>
      <c r="H49" s="290" t="s">
        <v>589</v>
      </c>
      <c r="I49" s="292" t="s">
        <v>591</v>
      </c>
      <c r="J49" s="293">
        <v>5672680.9699999997</v>
      </c>
      <c r="K49" s="293">
        <v>6110990</v>
      </c>
      <c r="L49" s="294">
        <v>6110990</v>
      </c>
      <c r="M49" s="176"/>
    </row>
    <row r="50" spans="1:13" ht="39.75" customHeight="1" x14ac:dyDescent="0.25">
      <c r="A50" s="240"/>
      <c r="B50" s="405" t="s">
        <v>22</v>
      </c>
      <c r="C50" s="300">
        <v>1</v>
      </c>
      <c r="D50" s="341">
        <v>13</v>
      </c>
      <c r="E50" s="297" t="s">
        <v>49</v>
      </c>
      <c r="F50" s="298" t="s">
        <v>31</v>
      </c>
      <c r="G50" s="297" t="s">
        <v>6</v>
      </c>
      <c r="H50" s="299" t="s">
        <v>589</v>
      </c>
      <c r="I50" s="301" t="s">
        <v>19</v>
      </c>
      <c r="J50" s="302">
        <v>1536578</v>
      </c>
      <c r="K50" s="302">
        <v>708150</v>
      </c>
      <c r="L50" s="303">
        <v>200000</v>
      </c>
      <c r="M50" s="176"/>
    </row>
    <row r="51" spans="1:13" ht="37.5" customHeight="1" x14ac:dyDescent="0.25">
      <c r="A51" s="240"/>
      <c r="B51" s="416" t="s">
        <v>371</v>
      </c>
      <c r="C51" s="324">
        <v>1</v>
      </c>
      <c r="D51" s="417">
        <v>13</v>
      </c>
      <c r="E51" s="321" t="s">
        <v>49</v>
      </c>
      <c r="F51" s="322" t="s">
        <v>31</v>
      </c>
      <c r="G51" s="321" t="s">
        <v>6</v>
      </c>
      <c r="H51" s="323" t="s">
        <v>592</v>
      </c>
      <c r="I51" s="325" t="s">
        <v>1</v>
      </c>
      <c r="J51" s="326">
        <v>557000</v>
      </c>
      <c r="K51" s="326">
        <v>0</v>
      </c>
      <c r="L51" s="327">
        <v>0</v>
      </c>
      <c r="M51" s="176"/>
    </row>
    <row r="52" spans="1:13" ht="23.25" customHeight="1" x14ac:dyDescent="0.25">
      <c r="A52" s="240"/>
      <c r="B52" s="405" t="s">
        <v>590</v>
      </c>
      <c r="C52" s="300">
        <v>1</v>
      </c>
      <c r="D52" s="341">
        <v>13</v>
      </c>
      <c r="E52" s="297" t="s">
        <v>49</v>
      </c>
      <c r="F52" s="298" t="s">
        <v>31</v>
      </c>
      <c r="G52" s="297" t="s">
        <v>6</v>
      </c>
      <c r="H52" s="299" t="s">
        <v>592</v>
      </c>
      <c r="I52" s="301" t="s">
        <v>591</v>
      </c>
      <c r="J52" s="302">
        <v>557000</v>
      </c>
      <c r="K52" s="302">
        <v>0</v>
      </c>
      <c r="L52" s="303">
        <v>0</v>
      </c>
      <c r="M52" s="176"/>
    </row>
    <row r="53" spans="1:13" ht="36" customHeight="1" x14ac:dyDescent="0.25">
      <c r="A53" s="240"/>
      <c r="B53" s="416" t="s">
        <v>593</v>
      </c>
      <c r="C53" s="324">
        <v>1</v>
      </c>
      <c r="D53" s="417">
        <v>13</v>
      </c>
      <c r="E53" s="321" t="s">
        <v>49</v>
      </c>
      <c r="F53" s="322" t="s">
        <v>31</v>
      </c>
      <c r="G53" s="321" t="s">
        <v>6</v>
      </c>
      <c r="H53" s="323" t="s">
        <v>594</v>
      </c>
      <c r="I53" s="325" t="s">
        <v>1</v>
      </c>
      <c r="J53" s="326">
        <v>26000</v>
      </c>
      <c r="K53" s="326">
        <v>0</v>
      </c>
      <c r="L53" s="327">
        <v>0</v>
      </c>
      <c r="M53" s="176"/>
    </row>
    <row r="54" spans="1:13" ht="21.75" customHeight="1" x14ac:dyDescent="0.25">
      <c r="A54" s="240"/>
      <c r="B54" s="405" t="s">
        <v>590</v>
      </c>
      <c r="C54" s="300">
        <v>1</v>
      </c>
      <c r="D54" s="341">
        <v>13</v>
      </c>
      <c r="E54" s="297" t="s">
        <v>49</v>
      </c>
      <c r="F54" s="298" t="s">
        <v>31</v>
      </c>
      <c r="G54" s="297" t="s">
        <v>6</v>
      </c>
      <c r="H54" s="299" t="s">
        <v>594</v>
      </c>
      <c r="I54" s="301" t="s">
        <v>591</v>
      </c>
      <c r="J54" s="302">
        <v>26000</v>
      </c>
      <c r="K54" s="302">
        <v>0</v>
      </c>
      <c r="L54" s="303">
        <v>0</v>
      </c>
      <c r="M54" s="176"/>
    </row>
    <row r="55" spans="1:13" ht="21" customHeight="1" x14ac:dyDescent="0.25">
      <c r="A55" s="240"/>
      <c r="B55" s="416" t="s">
        <v>59</v>
      </c>
      <c r="C55" s="324">
        <v>1</v>
      </c>
      <c r="D55" s="417">
        <v>13</v>
      </c>
      <c r="E55" s="321" t="s">
        <v>49</v>
      </c>
      <c r="F55" s="322" t="s">
        <v>31</v>
      </c>
      <c r="G55" s="321" t="s">
        <v>6</v>
      </c>
      <c r="H55" s="323" t="s">
        <v>58</v>
      </c>
      <c r="I55" s="325" t="s">
        <v>1</v>
      </c>
      <c r="J55" s="326">
        <v>6500</v>
      </c>
      <c r="K55" s="326">
        <v>6500</v>
      </c>
      <c r="L55" s="327">
        <v>6500</v>
      </c>
      <c r="M55" s="176"/>
    </row>
    <row r="56" spans="1:13" ht="22.5" customHeight="1" x14ac:dyDescent="0.25">
      <c r="A56" s="240"/>
      <c r="B56" s="405" t="s">
        <v>56</v>
      </c>
      <c r="C56" s="300">
        <v>1</v>
      </c>
      <c r="D56" s="341">
        <v>13</v>
      </c>
      <c r="E56" s="300" t="s">
        <v>49</v>
      </c>
      <c r="F56" s="298" t="s">
        <v>31</v>
      </c>
      <c r="G56" s="297" t="s">
        <v>6</v>
      </c>
      <c r="H56" s="299" t="s">
        <v>58</v>
      </c>
      <c r="I56" s="301" t="s">
        <v>54</v>
      </c>
      <c r="J56" s="302">
        <v>6500</v>
      </c>
      <c r="K56" s="302">
        <v>6500</v>
      </c>
      <c r="L56" s="303">
        <v>6500</v>
      </c>
      <c r="M56" s="176"/>
    </row>
    <row r="57" spans="1:13" ht="22.5" customHeight="1" x14ac:dyDescent="0.25">
      <c r="A57" s="240"/>
      <c r="B57" s="446" t="s">
        <v>686</v>
      </c>
      <c r="C57" s="300">
        <v>1</v>
      </c>
      <c r="D57" s="341">
        <v>13</v>
      </c>
      <c r="E57" s="297" t="s">
        <v>49</v>
      </c>
      <c r="F57" s="298" t="s">
        <v>31</v>
      </c>
      <c r="G57" s="297" t="s">
        <v>6</v>
      </c>
      <c r="H57" s="299">
        <v>90009</v>
      </c>
      <c r="I57" s="301">
        <v>831</v>
      </c>
      <c r="J57" s="302">
        <v>2000</v>
      </c>
      <c r="K57" s="302"/>
      <c r="L57" s="303"/>
      <c r="M57" s="176"/>
    </row>
    <row r="58" spans="1:13" ht="21.75" customHeight="1" x14ac:dyDescent="0.25">
      <c r="A58" s="240"/>
      <c r="B58" s="445" t="s">
        <v>57</v>
      </c>
      <c r="C58" s="300">
        <v>1</v>
      </c>
      <c r="D58" s="341">
        <v>13</v>
      </c>
      <c r="E58" s="297" t="s">
        <v>49</v>
      </c>
      <c r="F58" s="298" t="s">
        <v>31</v>
      </c>
      <c r="G58" s="297" t="s">
        <v>6</v>
      </c>
      <c r="H58" s="299">
        <v>90010</v>
      </c>
      <c r="I58" s="301"/>
      <c r="J58" s="302">
        <v>20000</v>
      </c>
      <c r="K58" s="302">
        <v>20000</v>
      </c>
      <c r="L58" s="303">
        <v>20000</v>
      </c>
      <c r="M58" s="176"/>
    </row>
    <row r="59" spans="1:13" ht="37.5" customHeight="1" x14ac:dyDescent="0.25">
      <c r="A59" s="240"/>
      <c r="B59" s="405" t="s">
        <v>22</v>
      </c>
      <c r="C59" s="300">
        <v>1</v>
      </c>
      <c r="D59" s="341">
        <v>13</v>
      </c>
      <c r="E59" s="297" t="s">
        <v>49</v>
      </c>
      <c r="F59" s="298" t="s">
        <v>31</v>
      </c>
      <c r="G59" s="297" t="s">
        <v>6</v>
      </c>
      <c r="H59" s="299" t="s">
        <v>55</v>
      </c>
      <c r="I59" s="301" t="s">
        <v>19</v>
      </c>
      <c r="J59" s="302">
        <v>20000</v>
      </c>
      <c r="K59" s="302">
        <v>20000</v>
      </c>
      <c r="L59" s="303">
        <v>20000</v>
      </c>
      <c r="M59" s="176"/>
    </row>
    <row r="60" spans="1:13" ht="21" customHeight="1" x14ac:dyDescent="0.25">
      <c r="A60" s="240"/>
      <c r="B60" s="416" t="s">
        <v>595</v>
      </c>
      <c r="C60" s="324">
        <v>1</v>
      </c>
      <c r="D60" s="417">
        <v>13</v>
      </c>
      <c r="E60" s="321" t="s">
        <v>49</v>
      </c>
      <c r="F60" s="322" t="s">
        <v>31</v>
      </c>
      <c r="G60" s="321" t="s">
        <v>6</v>
      </c>
      <c r="H60" s="323" t="s">
        <v>359</v>
      </c>
      <c r="I60" s="325" t="s">
        <v>1</v>
      </c>
      <c r="J60" s="326">
        <v>557600</v>
      </c>
      <c r="K60" s="326">
        <v>557600</v>
      </c>
      <c r="L60" s="327">
        <v>557600</v>
      </c>
      <c r="M60" s="176"/>
    </row>
    <row r="61" spans="1:13" ht="15" customHeight="1" x14ac:dyDescent="0.25">
      <c r="A61" s="240"/>
      <c r="B61" s="405" t="s">
        <v>56</v>
      </c>
      <c r="C61" s="300">
        <v>1</v>
      </c>
      <c r="D61" s="341">
        <v>13</v>
      </c>
      <c r="E61" s="297" t="s">
        <v>49</v>
      </c>
      <c r="F61" s="298" t="s">
        <v>31</v>
      </c>
      <c r="G61" s="297" t="s">
        <v>6</v>
      </c>
      <c r="H61" s="299" t="s">
        <v>359</v>
      </c>
      <c r="I61" s="301" t="s">
        <v>54</v>
      </c>
      <c r="J61" s="302">
        <v>557600</v>
      </c>
      <c r="K61" s="302">
        <v>557600</v>
      </c>
      <c r="L61" s="303">
        <v>557600</v>
      </c>
      <c r="M61" s="176"/>
    </row>
    <row r="62" spans="1:13" ht="15" customHeight="1" x14ac:dyDescent="0.25">
      <c r="A62" s="240"/>
      <c r="B62" s="342" t="s">
        <v>53</v>
      </c>
      <c r="C62" s="308">
        <v>2</v>
      </c>
      <c r="D62" s="343" t="s">
        <v>1</v>
      </c>
      <c r="E62" s="305" t="s">
        <v>1</v>
      </c>
      <c r="F62" s="306" t="s">
        <v>1</v>
      </c>
      <c r="G62" s="305" t="s">
        <v>1</v>
      </c>
      <c r="H62" s="307" t="s">
        <v>1</v>
      </c>
      <c r="I62" s="309" t="s">
        <v>1</v>
      </c>
      <c r="J62" s="310">
        <v>321300</v>
      </c>
      <c r="K62" s="310">
        <v>336200</v>
      </c>
      <c r="L62" s="311">
        <v>348400</v>
      </c>
      <c r="M62" s="176"/>
    </row>
    <row r="63" spans="1:13" ht="23.25" customHeight="1" x14ac:dyDescent="0.25">
      <c r="A63" s="240"/>
      <c r="B63" s="395" t="s">
        <v>52</v>
      </c>
      <c r="C63" s="396">
        <v>2</v>
      </c>
      <c r="D63" s="397">
        <v>3</v>
      </c>
      <c r="E63" s="398" t="s">
        <v>1</v>
      </c>
      <c r="F63" s="399" t="s">
        <v>1</v>
      </c>
      <c r="G63" s="398" t="s">
        <v>1</v>
      </c>
      <c r="H63" s="400" t="s">
        <v>1</v>
      </c>
      <c r="I63" s="401" t="s">
        <v>1</v>
      </c>
      <c r="J63" s="402">
        <v>321300</v>
      </c>
      <c r="K63" s="402">
        <v>336200</v>
      </c>
      <c r="L63" s="403">
        <v>348400</v>
      </c>
      <c r="M63" s="176"/>
    </row>
    <row r="64" spans="1:13" ht="48.75" customHeight="1" x14ac:dyDescent="0.25">
      <c r="A64" s="240"/>
      <c r="B64" s="404" t="s">
        <v>659</v>
      </c>
      <c r="C64" s="291">
        <v>2</v>
      </c>
      <c r="D64" s="339">
        <v>3</v>
      </c>
      <c r="E64" s="288" t="s">
        <v>49</v>
      </c>
      <c r="F64" s="289" t="s">
        <v>5</v>
      </c>
      <c r="G64" s="288" t="s">
        <v>4</v>
      </c>
      <c r="H64" s="290" t="s">
        <v>3</v>
      </c>
      <c r="I64" s="292" t="s">
        <v>1</v>
      </c>
      <c r="J64" s="293">
        <v>321300</v>
      </c>
      <c r="K64" s="293">
        <v>336200</v>
      </c>
      <c r="L64" s="294">
        <v>348400</v>
      </c>
      <c r="M64" s="176"/>
    </row>
    <row r="65" spans="1:13" ht="21.75" customHeight="1" x14ac:dyDescent="0.25">
      <c r="A65" s="240"/>
      <c r="B65" s="404" t="s">
        <v>573</v>
      </c>
      <c r="C65" s="291">
        <v>2</v>
      </c>
      <c r="D65" s="339">
        <v>3</v>
      </c>
      <c r="E65" s="288" t="s">
        <v>49</v>
      </c>
      <c r="F65" s="289" t="s">
        <v>31</v>
      </c>
      <c r="G65" s="288" t="s">
        <v>4</v>
      </c>
      <c r="H65" s="290" t="s">
        <v>3</v>
      </c>
      <c r="I65" s="292" t="s">
        <v>1</v>
      </c>
      <c r="J65" s="293">
        <v>321300</v>
      </c>
      <c r="K65" s="293">
        <v>336200</v>
      </c>
      <c r="L65" s="294">
        <v>348400</v>
      </c>
      <c r="M65" s="176"/>
    </row>
    <row r="66" spans="1:13" ht="39" customHeight="1" x14ac:dyDescent="0.25">
      <c r="A66" s="240"/>
      <c r="B66" s="404" t="s">
        <v>574</v>
      </c>
      <c r="C66" s="291">
        <v>2</v>
      </c>
      <c r="D66" s="339">
        <v>3</v>
      </c>
      <c r="E66" s="288" t="s">
        <v>49</v>
      </c>
      <c r="F66" s="289" t="s">
        <v>31</v>
      </c>
      <c r="G66" s="288" t="s">
        <v>6</v>
      </c>
      <c r="H66" s="290" t="s">
        <v>3</v>
      </c>
      <c r="I66" s="292" t="s">
        <v>1</v>
      </c>
      <c r="J66" s="293">
        <v>321300</v>
      </c>
      <c r="K66" s="293">
        <v>336200</v>
      </c>
      <c r="L66" s="294">
        <v>348400</v>
      </c>
      <c r="M66" s="176"/>
    </row>
    <row r="67" spans="1:13" ht="39" customHeight="1" x14ac:dyDescent="0.25">
      <c r="A67" s="240"/>
      <c r="B67" s="404" t="s">
        <v>596</v>
      </c>
      <c r="C67" s="291">
        <v>2</v>
      </c>
      <c r="D67" s="339">
        <v>3</v>
      </c>
      <c r="E67" s="288" t="s">
        <v>49</v>
      </c>
      <c r="F67" s="289" t="s">
        <v>31</v>
      </c>
      <c r="G67" s="288" t="s">
        <v>6</v>
      </c>
      <c r="H67" s="290" t="s">
        <v>47</v>
      </c>
      <c r="I67" s="292" t="s">
        <v>1</v>
      </c>
      <c r="J67" s="293">
        <v>321300</v>
      </c>
      <c r="K67" s="293">
        <v>336200</v>
      </c>
      <c r="L67" s="294">
        <v>348400</v>
      </c>
      <c r="M67" s="176"/>
    </row>
    <row r="68" spans="1:13" ht="34.5" customHeight="1" x14ac:dyDescent="0.25">
      <c r="A68" s="240"/>
      <c r="B68" s="405" t="s">
        <v>51</v>
      </c>
      <c r="C68" s="300">
        <v>2</v>
      </c>
      <c r="D68" s="341">
        <v>3</v>
      </c>
      <c r="E68" s="297" t="s">
        <v>49</v>
      </c>
      <c r="F68" s="298" t="s">
        <v>31</v>
      </c>
      <c r="G68" s="297" t="s">
        <v>6</v>
      </c>
      <c r="H68" s="299" t="s">
        <v>47</v>
      </c>
      <c r="I68" s="301" t="s">
        <v>50</v>
      </c>
      <c r="J68" s="302">
        <v>321300</v>
      </c>
      <c r="K68" s="302">
        <v>336200</v>
      </c>
      <c r="L68" s="303">
        <v>348400</v>
      </c>
      <c r="M68" s="176"/>
    </row>
    <row r="69" spans="1:13" ht="15" customHeight="1" x14ac:dyDescent="0.25">
      <c r="A69" s="240"/>
      <c r="B69" s="342" t="s">
        <v>46</v>
      </c>
      <c r="C69" s="308">
        <v>3</v>
      </c>
      <c r="D69" s="343" t="s">
        <v>1</v>
      </c>
      <c r="E69" s="305" t="s">
        <v>1</v>
      </c>
      <c r="F69" s="306" t="s">
        <v>1</v>
      </c>
      <c r="G69" s="305" t="s">
        <v>1</v>
      </c>
      <c r="H69" s="307" t="s">
        <v>1</v>
      </c>
      <c r="I69" s="309" t="s">
        <v>1</v>
      </c>
      <c r="J69" s="310">
        <f>J71+J74</f>
        <v>318807.09000000003</v>
      </c>
      <c r="K69" s="310">
        <v>399300</v>
      </c>
      <c r="L69" s="311">
        <v>399300</v>
      </c>
      <c r="M69" s="176"/>
    </row>
    <row r="70" spans="1:13" ht="15" customHeight="1" x14ac:dyDescent="0.25">
      <c r="A70" s="240"/>
      <c r="B70" s="395" t="s">
        <v>45</v>
      </c>
      <c r="C70" s="396">
        <v>3</v>
      </c>
      <c r="D70" s="397">
        <v>4</v>
      </c>
      <c r="E70" s="398" t="s">
        <v>1</v>
      </c>
      <c r="F70" s="399" t="s">
        <v>1</v>
      </c>
      <c r="G70" s="398" t="s">
        <v>1</v>
      </c>
      <c r="H70" s="400" t="s">
        <v>1</v>
      </c>
      <c r="I70" s="401" t="s">
        <v>1</v>
      </c>
      <c r="J70" s="402">
        <v>25900</v>
      </c>
      <c r="K70" s="402">
        <v>26900</v>
      </c>
      <c r="L70" s="403">
        <v>26900</v>
      </c>
      <c r="M70" s="176"/>
    </row>
    <row r="71" spans="1:13" ht="22.5" customHeight="1" x14ac:dyDescent="0.25">
      <c r="A71" s="240"/>
      <c r="B71" s="404" t="s">
        <v>317</v>
      </c>
      <c r="C71" s="291">
        <v>3</v>
      </c>
      <c r="D71" s="339">
        <v>4</v>
      </c>
      <c r="E71" s="288" t="s">
        <v>44</v>
      </c>
      <c r="F71" s="289" t="s">
        <v>5</v>
      </c>
      <c r="G71" s="288" t="s">
        <v>4</v>
      </c>
      <c r="H71" s="290" t="s">
        <v>3</v>
      </c>
      <c r="I71" s="292" t="s">
        <v>1</v>
      </c>
      <c r="J71" s="293">
        <v>25900</v>
      </c>
      <c r="K71" s="293">
        <v>26900</v>
      </c>
      <c r="L71" s="294">
        <v>26900</v>
      </c>
      <c r="M71" s="176"/>
    </row>
    <row r="72" spans="1:13" ht="36.75" customHeight="1" x14ac:dyDescent="0.25">
      <c r="A72" s="240"/>
      <c r="B72" s="404" t="s">
        <v>597</v>
      </c>
      <c r="C72" s="291">
        <v>3</v>
      </c>
      <c r="D72" s="339">
        <v>4</v>
      </c>
      <c r="E72" s="288" t="s">
        <v>44</v>
      </c>
      <c r="F72" s="289" t="s">
        <v>5</v>
      </c>
      <c r="G72" s="288" t="s">
        <v>4</v>
      </c>
      <c r="H72" s="290" t="s">
        <v>598</v>
      </c>
      <c r="I72" s="292" t="s">
        <v>1</v>
      </c>
      <c r="J72" s="293">
        <v>25900</v>
      </c>
      <c r="K72" s="293">
        <v>26900</v>
      </c>
      <c r="L72" s="294">
        <v>26900</v>
      </c>
      <c r="M72" s="176"/>
    </row>
    <row r="73" spans="1:13" ht="32.25" customHeight="1" x14ac:dyDescent="0.25">
      <c r="A73" s="240"/>
      <c r="B73" s="405" t="s">
        <v>22</v>
      </c>
      <c r="C73" s="300">
        <v>3</v>
      </c>
      <c r="D73" s="341">
        <v>4</v>
      </c>
      <c r="E73" s="297" t="s">
        <v>44</v>
      </c>
      <c r="F73" s="298" t="s">
        <v>5</v>
      </c>
      <c r="G73" s="297" t="s">
        <v>4</v>
      </c>
      <c r="H73" s="299" t="s">
        <v>598</v>
      </c>
      <c r="I73" s="301" t="s">
        <v>19</v>
      </c>
      <c r="J73" s="302">
        <v>25900</v>
      </c>
      <c r="K73" s="302">
        <v>26900</v>
      </c>
      <c r="L73" s="303">
        <v>26900</v>
      </c>
      <c r="M73" s="176"/>
    </row>
    <row r="74" spans="1:13" ht="43.5" customHeight="1" x14ac:dyDescent="0.25">
      <c r="A74" s="240"/>
      <c r="B74" s="406" t="s">
        <v>378</v>
      </c>
      <c r="C74" s="407">
        <v>3</v>
      </c>
      <c r="D74" s="408">
        <v>10</v>
      </c>
      <c r="E74" s="409" t="s">
        <v>1</v>
      </c>
      <c r="F74" s="410" t="s">
        <v>1</v>
      </c>
      <c r="G74" s="409" t="s">
        <v>1</v>
      </c>
      <c r="H74" s="411" t="s">
        <v>1</v>
      </c>
      <c r="I74" s="412" t="s">
        <v>1</v>
      </c>
      <c r="J74" s="413">
        <v>292907.09000000003</v>
      </c>
      <c r="K74" s="413">
        <v>372400</v>
      </c>
      <c r="L74" s="414">
        <v>372400</v>
      </c>
      <c r="M74" s="176"/>
    </row>
    <row r="75" spans="1:13" ht="61.5" customHeight="1" x14ac:dyDescent="0.25">
      <c r="A75" s="240"/>
      <c r="B75" s="404" t="s">
        <v>660</v>
      </c>
      <c r="C75" s="291">
        <v>3</v>
      </c>
      <c r="D75" s="339">
        <v>10</v>
      </c>
      <c r="E75" s="288" t="s">
        <v>7</v>
      </c>
      <c r="F75" s="289" t="s">
        <v>5</v>
      </c>
      <c r="G75" s="288" t="s">
        <v>4</v>
      </c>
      <c r="H75" s="290" t="s">
        <v>3</v>
      </c>
      <c r="I75" s="292" t="s">
        <v>1</v>
      </c>
      <c r="J75" s="293">
        <v>372400</v>
      </c>
      <c r="K75" s="293">
        <v>372400</v>
      </c>
      <c r="L75" s="294">
        <v>372400</v>
      </c>
      <c r="M75" s="176"/>
    </row>
    <row r="76" spans="1:13" ht="22.5" customHeight="1" x14ac:dyDescent="0.25">
      <c r="A76" s="240"/>
      <c r="B76" s="404" t="s">
        <v>573</v>
      </c>
      <c r="C76" s="291">
        <v>3</v>
      </c>
      <c r="D76" s="339">
        <v>10</v>
      </c>
      <c r="E76" s="288" t="s">
        <v>7</v>
      </c>
      <c r="F76" s="289" t="s">
        <v>31</v>
      </c>
      <c r="G76" s="288" t="s">
        <v>4</v>
      </c>
      <c r="H76" s="290" t="s">
        <v>3</v>
      </c>
      <c r="I76" s="292" t="s">
        <v>1</v>
      </c>
      <c r="J76" s="293">
        <v>372400</v>
      </c>
      <c r="K76" s="293">
        <v>372400</v>
      </c>
      <c r="L76" s="294">
        <v>372400</v>
      </c>
      <c r="M76" s="176"/>
    </row>
    <row r="77" spans="1:13" ht="23.25" customHeight="1" x14ac:dyDescent="0.25">
      <c r="A77" s="240"/>
      <c r="B77" s="404" t="s">
        <v>600</v>
      </c>
      <c r="C77" s="291">
        <v>3</v>
      </c>
      <c r="D77" s="339">
        <v>10</v>
      </c>
      <c r="E77" s="288" t="s">
        <v>7</v>
      </c>
      <c r="F77" s="289" t="s">
        <v>31</v>
      </c>
      <c r="G77" s="288" t="s">
        <v>601</v>
      </c>
      <c r="H77" s="290" t="s">
        <v>3</v>
      </c>
      <c r="I77" s="292" t="s">
        <v>1</v>
      </c>
      <c r="J77" s="293">
        <v>372400</v>
      </c>
      <c r="K77" s="293">
        <v>372400</v>
      </c>
      <c r="L77" s="294">
        <v>372400</v>
      </c>
      <c r="M77" s="176"/>
    </row>
    <row r="78" spans="1:13" ht="37.5" customHeight="1" x14ac:dyDescent="0.25">
      <c r="A78" s="240"/>
      <c r="B78" s="404" t="s">
        <v>43</v>
      </c>
      <c r="C78" s="291">
        <v>3</v>
      </c>
      <c r="D78" s="339">
        <v>10</v>
      </c>
      <c r="E78" s="288" t="s">
        <v>7</v>
      </c>
      <c r="F78" s="289" t="s">
        <v>31</v>
      </c>
      <c r="G78" s="288" t="s">
        <v>601</v>
      </c>
      <c r="H78" s="290" t="s">
        <v>42</v>
      </c>
      <c r="I78" s="292" t="s">
        <v>1</v>
      </c>
      <c r="J78" s="293">
        <v>372400</v>
      </c>
      <c r="K78" s="293">
        <v>372400</v>
      </c>
      <c r="L78" s="294">
        <v>372400</v>
      </c>
      <c r="M78" s="176"/>
    </row>
    <row r="79" spans="1:13" ht="37.5" customHeight="1" x14ac:dyDescent="0.25">
      <c r="A79" s="240"/>
      <c r="B79" s="405" t="s">
        <v>22</v>
      </c>
      <c r="C79" s="300">
        <v>3</v>
      </c>
      <c r="D79" s="341">
        <v>10</v>
      </c>
      <c r="E79" s="297" t="s">
        <v>7</v>
      </c>
      <c r="F79" s="298" t="s">
        <v>31</v>
      </c>
      <c r="G79" s="297" t="s">
        <v>601</v>
      </c>
      <c r="H79" s="299" t="s">
        <v>42</v>
      </c>
      <c r="I79" s="301" t="s">
        <v>19</v>
      </c>
      <c r="J79" s="302">
        <v>372400</v>
      </c>
      <c r="K79" s="302">
        <v>372400</v>
      </c>
      <c r="L79" s="303">
        <v>372400</v>
      </c>
      <c r="M79" s="176"/>
    </row>
    <row r="80" spans="1:13" ht="27.75" customHeight="1" x14ac:dyDescent="0.25">
      <c r="A80" s="240"/>
      <c r="B80" s="342" t="s">
        <v>41</v>
      </c>
      <c r="C80" s="308">
        <v>4</v>
      </c>
      <c r="D80" s="343" t="s">
        <v>1</v>
      </c>
      <c r="E80" s="305" t="s">
        <v>1</v>
      </c>
      <c r="F80" s="306" t="s">
        <v>1</v>
      </c>
      <c r="G80" s="305" t="s">
        <v>1</v>
      </c>
      <c r="H80" s="307" t="s">
        <v>1</v>
      </c>
      <c r="I80" s="309" t="s">
        <v>1</v>
      </c>
      <c r="J80" s="310">
        <f>J81+J96</f>
        <v>3468807.1399999997</v>
      </c>
      <c r="K80" s="310">
        <v>5214464.78</v>
      </c>
      <c r="L80" s="311">
        <v>2994336.13</v>
      </c>
      <c r="M80" s="176"/>
    </row>
    <row r="81" spans="1:13" ht="15" customHeight="1" x14ac:dyDescent="0.25">
      <c r="A81" s="240"/>
      <c r="B81" s="395" t="s">
        <v>40</v>
      </c>
      <c r="C81" s="396">
        <v>4</v>
      </c>
      <c r="D81" s="397">
        <v>9</v>
      </c>
      <c r="E81" s="398" t="s">
        <v>1</v>
      </c>
      <c r="F81" s="399" t="s">
        <v>1</v>
      </c>
      <c r="G81" s="398" t="s">
        <v>1</v>
      </c>
      <c r="H81" s="400" t="s">
        <v>1</v>
      </c>
      <c r="I81" s="401" t="s">
        <v>1</v>
      </c>
      <c r="J81" s="402">
        <f>J83</f>
        <v>3222751.55</v>
      </c>
      <c r="K81" s="402">
        <v>5154464.78</v>
      </c>
      <c r="L81" s="403">
        <v>2734336.13</v>
      </c>
      <c r="M81" s="176"/>
    </row>
    <row r="82" spans="1:13" ht="65.25" customHeight="1" x14ac:dyDescent="0.25">
      <c r="A82" s="240"/>
      <c r="B82" s="404" t="s">
        <v>660</v>
      </c>
      <c r="C82" s="291">
        <v>4</v>
      </c>
      <c r="D82" s="339">
        <v>9</v>
      </c>
      <c r="E82" s="288" t="s">
        <v>7</v>
      </c>
      <c r="F82" s="289" t="s">
        <v>5</v>
      </c>
      <c r="G82" s="288" t="s">
        <v>4</v>
      </c>
      <c r="H82" s="290" t="s">
        <v>3</v>
      </c>
      <c r="I82" s="292" t="s">
        <v>1</v>
      </c>
      <c r="J82" s="293">
        <f>J83</f>
        <v>3222751.55</v>
      </c>
      <c r="K82" s="293">
        <v>5154464.78</v>
      </c>
      <c r="L82" s="294">
        <v>2734336.13</v>
      </c>
      <c r="M82" s="176"/>
    </row>
    <row r="83" spans="1:13" ht="24" customHeight="1" x14ac:dyDescent="0.25">
      <c r="A83" s="240"/>
      <c r="B83" s="404" t="s">
        <v>573</v>
      </c>
      <c r="C83" s="291">
        <v>4</v>
      </c>
      <c r="D83" s="339">
        <v>9</v>
      </c>
      <c r="E83" s="288" t="s">
        <v>7</v>
      </c>
      <c r="F83" s="289" t="s">
        <v>31</v>
      </c>
      <c r="G83" s="288" t="s">
        <v>4</v>
      </c>
      <c r="H83" s="290" t="s">
        <v>3</v>
      </c>
      <c r="I83" s="292" t="s">
        <v>1</v>
      </c>
      <c r="J83" s="293">
        <f>J84+J89</f>
        <v>3222751.55</v>
      </c>
      <c r="K83" s="293">
        <v>5154464.78</v>
      </c>
      <c r="L83" s="294">
        <v>2734336.13</v>
      </c>
      <c r="M83" s="176"/>
    </row>
    <row r="84" spans="1:13" ht="21.75" customHeight="1" x14ac:dyDescent="0.25">
      <c r="A84" s="240"/>
      <c r="B84" s="404" t="s">
        <v>602</v>
      </c>
      <c r="C84" s="291">
        <v>4</v>
      </c>
      <c r="D84" s="339">
        <v>9</v>
      </c>
      <c r="E84" s="288" t="s">
        <v>7</v>
      </c>
      <c r="F84" s="289" t="s">
        <v>31</v>
      </c>
      <c r="G84" s="288" t="s">
        <v>30</v>
      </c>
      <c r="H84" s="290" t="s">
        <v>3</v>
      </c>
      <c r="I84" s="292" t="s">
        <v>1</v>
      </c>
      <c r="J84" s="293">
        <f>J85</f>
        <v>1915131.78</v>
      </c>
      <c r="K84" s="293">
        <v>3656720</v>
      </c>
      <c r="L84" s="294">
        <v>1114520</v>
      </c>
      <c r="M84" s="176"/>
    </row>
    <row r="85" spans="1:13" ht="33.75" customHeight="1" x14ac:dyDescent="0.25">
      <c r="A85" s="240"/>
      <c r="B85" s="404" t="s">
        <v>38</v>
      </c>
      <c r="C85" s="291">
        <v>4</v>
      </c>
      <c r="D85" s="339">
        <v>9</v>
      </c>
      <c r="E85" s="288" t="s">
        <v>7</v>
      </c>
      <c r="F85" s="289" t="s">
        <v>31</v>
      </c>
      <c r="G85" s="288" t="s">
        <v>30</v>
      </c>
      <c r="H85" s="290" t="s">
        <v>36</v>
      </c>
      <c r="I85" s="292" t="s">
        <v>1</v>
      </c>
      <c r="J85" s="293">
        <f>J86</f>
        <v>1915131.78</v>
      </c>
      <c r="K85" s="293">
        <v>1089098</v>
      </c>
      <c r="L85" s="294">
        <v>1114520</v>
      </c>
      <c r="M85" s="176"/>
    </row>
    <row r="86" spans="1:13" ht="34.5" customHeight="1" x14ac:dyDescent="0.25">
      <c r="A86" s="240"/>
      <c r="B86" s="405" t="s">
        <v>22</v>
      </c>
      <c r="C86" s="300">
        <v>4</v>
      </c>
      <c r="D86" s="341">
        <v>9</v>
      </c>
      <c r="E86" s="297" t="s">
        <v>7</v>
      </c>
      <c r="F86" s="298" t="s">
        <v>31</v>
      </c>
      <c r="G86" s="297" t="s">
        <v>30</v>
      </c>
      <c r="H86" s="299" t="s">
        <v>36</v>
      </c>
      <c r="I86" s="301" t="s">
        <v>19</v>
      </c>
      <c r="J86" s="302">
        <v>1915131.78</v>
      </c>
      <c r="K86" s="302">
        <v>1089098</v>
      </c>
      <c r="L86" s="303">
        <v>1114520</v>
      </c>
      <c r="M86" s="176"/>
    </row>
    <row r="87" spans="1:13" ht="39" customHeight="1" x14ac:dyDescent="0.25">
      <c r="A87" s="240"/>
      <c r="B87" s="416" t="s">
        <v>661</v>
      </c>
      <c r="C87" s="324">
        <v>4</v>
      </c>
      <c r="D87" s="417">
        <v>9</v>
      </c>
      <c r="E87" s="321" t="s">
        <v>7</v>
      </c>
      <c r="F87" s="322" t="s">
        <v>31</v>
      </c>
      <c r="G87" s="321" t="s">
        <v>30</v>
      </c>
      <c r="H87" s="323" t="s">
        <v>656</v>
      </c>
      <c r="I87" s="325" t="s">
        <v>1</v>
      </c>
      <c r="J87" s="326">
        <v>0</v>
      </c>
      <c r="K87" s="326">
        <v>2567622</v>
      </c>
      <c r="L87" s="327">
        <v>0</v>
      </c>
      <c r="M87" s="176"/>
    </row>
    <row r="88" spans="1:13" ht="38.25" customHeight="1" x14ac:dyDescent="0.25">
      <c r="A88" s="240"/>
      <c r="B88" s="405" t="s">
        <v>22</v>
      </c>
      <c r="C88" s="300">
        <v>4</v>
      </c>
      <c r="D88" s="341">
        <v>9</v>
      </c>
      <c r="E88" s="297" t="s">
        <v>7</v>
      </c>
      <c r="F88" s="298" t="s">
        <v>31</v>
      </c>
      <c r="G88" s="297" t="s">
        <v>30</v>
      </c>
      <c r="H88" s="299" t="s">
        <v>656</v>
      </c>
      <c r="I88" s="301" t="s">
        <v>19</v>
      </c>
      <c r="J88" s="302">
        <v>0</v>
      </c>
      <c r="K88" s="302">
        <v>2567622</v>
      </c>
      <c r="L88" s="303">
        <v>0</v>
      </c>
      <c r="M88" s="176"/>
    </row>
    <row r="89" spans="1:13" ht="15" customHeight="1" x14ac:dyDescent="0.25">
      <c r="A89" s="240"/>
      <c r="B89" s="416" t="s">
        <v>603</v>
      </c>
      <c r="C89" s="324">
        <v>4</v>
      </c>
      <c r="D89" s="417">
        <v>9</v>
      </c>
      <c r="E89" s="321" t="s">
        <v>7</v>
      </c>
      <c r="F89" s="322" t="s">
        <v>31</v>
      </c>
      <c r="G89" s="321" t="s">
        <v>37</v>
      </c>
      <c r="H89" s="323" t="s">
        <v>3</v>
      </c>
      <c r="I89" s="325" t="s">
        <v>1</v>
      </c>
      <c r="J89" s="326">
        <f>J91</f>
        <v>1307619.77</v>
      </c>
      <c r="K89" s="326">
        <v>1497744.78</v>
      </c>
      <c r="L89" s="327">
        <v>1619816.13</v>
      </c>
      <c r="M89" s="176"/>
    </row>
    <row r="90" spans="1:13" ht="15" customHeight="1" x14ac:dyDescent="0.25">
      <c r="A90" s="240"/>
      <c r="B90" s="404" t="s">
        <v>23</v>
      </c>
      <c r="C90" s="291">
        <v>4</v>
      </c>
      <c r="D90" s="339">
        <v>9</v>
      </c>
      <c r="E90" s="288" t="s">
        <v>7</v>
      </c>
      <c r="F90" s="289" t="s">
        <v>31</v>
      </c>
      <c r="G90" s="288" t="s">
        <v>37</v>
      </c>
      <c r="H90" s="290" t="s">
        <v>20</v>
      </c>
      <c r="I90" s="292" t="s">
        <v>1</v>
      </c>
      <c r="J90" s="293">
        <f>J89</f>
        <v>1307619.77</v>
      </c>
      <c r="K90" s="293">
        <v>1497744.78</v>
      </c>
      <c r="L90" s="294">
        <v>1619816.13</v>
      </c>
      <c r="M90" s="176"/>
    </row>
    <row r="91" spans="1:13" ht="68.25" customHeight="1" x14ac:dyDescent="0.25">
      <c r="A91" s="240"/>
      <c r="B91" s="405" t="s">
        <v>22</v>
      </c>
      <c r="C91" s="300">
        <v>4</v>
      </c>
      <c r="D91" s="341">
        <v>9</v>
      </c>
      <c r="E91" s="297" t="s">
        <v>7</v>
      </c>
      <c r="F91" s="298" t="s">
        <v>31</v>
      </c>
      <c r="G91" s="297" t="s">
        <v>37</v>
      </c>
      <c r="H91" s="299" t="s">
        <v>20</v>
      </c>
      <c r="I91" s="301" t="s">
        <v>19</v>
      </c>
      <c r="J91" s="302">
        <v>1307619.77</v>
      </c>
      <c r="K91" s="302">
        <v>1497744.78</v>
      </c>
      <c r="L91" s="303">
        <v>1619816.13</v>
      </c>
      <c r="M91" s="176"/>
    </row>
    <row r="92" spans="1:13" ht="15" customHeight="1" x14ac:dyDescent="0.25">
      <c r="A92" s="240"/>
      <c r="B92" s="416" t="s">
        <v>662</v>
      </c>
      <c r="C92" s="324">
        <v>4</v>
      </c>
      <c r="D92" s="417">
        <v>9</v>
      </c>
      <c r="E92" s="321" t="s">
        <v>7</v>
      </c>
      <c r="F92" s="322" t="s">
        <v>663</v>
      </c>
      <c r="G92" s="321" t="s">
        <v>4</v>
      </c>
      <c r="H92" s="323" t="s">
        <v>3</v>
      </c>
      <c r="I92" s="325" t="s">
        <v>1</v>
      </c>
      <c r="J92" s="326"/>
      <c r="K92" s="326">
        <v>0</v>
      </c>
      <c r="L92" s="327">
        <v>0</v>
      </c>
      <c r="M92" s="176"/>
    </row>
    <row r="93" spans="1:13" ht="29.25" customHeight="1" x14ac:dyDescent="0.25">
      <c r="A93" s="240"/>
      <c r="B93" s="404" t="s">
        <v>664</v>
      </c>
      <c r="C93" s="291">
        <v>4</v>
      </c>
      <c r="D93" s="339">
        <v>9</v>
      </c>
      <c r="E93" s="288" t="s">
        <v>7</v>
      </c>
      <c r="F93" s="289" t="s">
        <v>663</v>
      </c>
      <c r="G93" s="288" t="s">
        <v>654</v>
      </c>
      <c r="H93" s="290" t="s">
        <v>3</v>
      </c>
      <c r="I93" s="292" t="s">
        <v>1</v>
      </c>
      <c r="J93" s="293"/>
      <c r="K93" s="293">
        <v>0</v>
      </c>
      <c r="L93" s="294">
        <v>0</v>
      </c>
      <c r="M93" s="176"/>
    </row>
    <row r="94" spans="1:13" ht="29.25" customHeight="1" x14ac:dyDescent="0.25">
      <c r="A94" s="240"/>
      <c r="B94" s="404" t="s">
        <v>665</v>
      </c>
      <c r="C94" s="291">
        <v>4</v>
      </c>
      <c r="D94" s="339">
        <v>9</v>
      </c>
      <c r="E94" s="288" t="s">
        <v>7</v>
      </c>
      <c r="F94" s="289" t="s">
        <v>663</v>
      </c>
      <c r="G94" s="288" t="s">
        <v>654</v>
      </c>
      <c r="H94" s="290" t="s">
        <v>655</v>
      </c>
      <c r="I94" s="292" t="s">
        <v>1</v>
      </c>
      <c r="J94" s="293"/>
      <c r="K94" s="293">
        <v>0</v>
      </c>
      <c r="L94" s="294">
        <v>0</v>
      </c>
      <c r="M94" s="176"/>
    </row>
    <row r="95" spans="1:13" ht="29.25" customHeight="1" x14ac:dyDescent="0.25">
      <c r="A95" s="240"/>
      <c r="B95" s="405" t="s">
        <v>22</v>
      </c>
      <c r="C95" s="300">
        <v>4</v>
      </c>
      <c r="D95" s="341">
        <v>9</v>
      </c>
      <c r="E95" s="297" t="s">
        <v>7</v>
      </c>
      <c r="F95" s="298" t="s">
        <v>663</v>
      </c>
      <c r="G95" s="297" t="s">
        <v>654</v>
      </c>
      <c r="H95" s="299" t="s">
        <v>655</v>
      </c>
      <c r="I95" s="301" t="s">
        <v>19</v>
      </c>
      <c r="J95" s="302"/>
      <c r="K95" s="302">
        <v>0</v>
      </c>
      <c r="L95" s="303">
        <v>0</v>
      </c>
      <c r="M95" s="176"/>
    </row>
    <row r="96" spans="1:13" ht="23.25" customHeight="1" x14ac:dyDescent="0.25">
      <c r="A96" s="240"/>
      <c r="B96" s="406" t="s">
        <v>35</v>
      </c>
      <c r="C96" s="407">
        <v>4</v>
      </c>
      <c r="D96" s="408">
        <v>12</v>
      </c>
      <c r="E96" s="409" t="s">
        <v>1</v>
      </c>
      <c r="F96" s="410" t="s">
        <v>1</v>
      </c>
      <c r="G96" s="409" t="s">
        <v>1</v>
      </c>
      <c r="H96" s="411" t="s">
        <v>1</v>
      </c>
      <c r="I96" s="412" t="s">
        <v>1</v>
      </c>
      <c r="J96" s="413">
        <v>246055.59</v>
      </c>
      <c r="K96" s="413">
        <v>60000</v>
      </c>
      <c r="L96" s="414">
        <v>260000</v>
      </c>
      <c r="M96" s="176"/>
    </row>
    <row r="97" spans="1:14" ht="20.25" customHeight="1" x14ac:dyDescent="0.25">
      <c r="A97" s="240"/>
      <c r="B97" s="404" t="s">
        <v>660</v>
      </c>
      <c r="C97" s="291">
        <v>4</v>
      </c>
      <c r="D97" s="339">
        <v>12</v>
      </c>
      <c r="E97" s="288" t="s">
        <v>7</v>
      </c>
      <c r="F97" s="289" t="s">
        <v>5</v>
      </c>
      <c r="G97" s="288" t="s">
        <v>4</v>
      </c>
      <c r="H97" s="290" t="s">
        <v>3</v>
      </c>
      <c r="I97" s="292" t="s">
        <v>1</v>
      </c>
      <c r="J97" s="293">
        <v>246055.59</v>
      </c>
      <c r="K97" s="293">
        <v>60000</v>
      </c>
      <c r="L97" s="294">
        <v>260000</v>
      </c>
      <c r="M97" s="176"/>
    </row>
    <row r="98" spans="1:14" ht="66" customHeight="1" x14ac:dyDescent="0.25">
      <c r="A98" s="240"/>
      <c r="B98" s="404" t="s">
        <v>573</v>
      </c>
      <c r="C98" s="291">
        <v>4</v>
      </c>
      <c r="D98" s="339">
        <v>12</v>
      </c>
      <c r="E98" s="288" t="s">
        <v>7</v>
      </c>
      <c r="F98" s="289" t="s">
        <v>31</v>
      </c>
      <c r="G98" s="288" t="s">
        <v>4</v>
      </c>
      <c r="H98" s="290" t="s">
        <v>3</v>
      </c>
      <c r="I98" s="292" t="s">
        <v>1</v>
      </c>
      <c r="J98" s="293">
        <v>246055.59</v>
      </c>
      <c r="K98" s="293">
        <v>60000</v>
      </c>
      <c r="L98" s="294">
        <v>260000</v>
      </c>
      <c r="M98" s="176"/>
    </row>
    <row r="99" spans="1:14" ht="23.25" customHeight="1" x14ac:dyDescent="0.25">
      <c r="A99" s="240"/>
      <c r="B99" s="404" t="s">
        <v>604</v>
      </c>
      <c r="C99" s="291">
        <v>4</v>
      </c>
      <c r="D99" s="339">
        <v>12</v>
      </c>
      <c r="E99" s="288" t="s">
        <v>7</v>
      </c>
      <c r="F99" s="289" t="s">
        <v>31</v>
      </c>
      <c r="G99" s="288" t="s">
        <v>6</v>
      </c>
      <c r="H99" s="290" t="s">
        <v>3</v>
      </c>
      <c r="I99" s="292" t="s">
        <v>1</v>
      </c>
      <c r="J99" s="293">
        <v>246055.59</v>
      </c>
      <c r="K99" s="293">
        <v>60000</v>
      </c>
      <c r="L99" s="294">
        <v>260000</v>
      </c>
      <c r="M99" s="176"/>
    </row>
    <row r="100" spans="1:14" ht="19.5" customHeight="1" x14ac:dyDescent="0.25">
      <c r="A100" s="240"/>
      <c r="B100" s="404" t="s">
        <v>605</v>
      </c>
      <c r="C100" s="291">
        <v>4</v>
      </c>
      <c r="D100" s="339">
        <v>12</v>
      </c>
      <c r="E100" s="288" t="s">
        <v>7</v>
      </c>
      <c r="F100" s="289" t="s">
        <v>31</v>
      </c>
      <c r="G100" s="288" t="s">
        <v>6</v>
      </c>
      <c r="H100" s="290" t="s">
        <v>606</v>
      </c>
      <c r="I100" s="292" t="s">
        <v>1</v>
      </c>
      <c r="J100" s="293">
        <v>246055.59</v>
      </c>
      <c r="K100" s="293">
        <v>60000</v>
      </c>
      <c r="L100" s="294">
        <v>260000</v>
      </c>
      <c r="M100" s="176"/>
    </row>
    <row r="101" spans="1:14" ht="60" customHeight="1" x14ac:dyDescent="0.25">
      <c r="A101" s="240"/>
      <c r="B101" s="405" t="s">
        <v>22</v>
      </c>
      <c r="C101" s="300">
        <v>4</v>
      </c>
      <c r="D101" s="341">
        <v>12</v>
      </c>
      <c r="E101" s="297" t="s">
        <v>7</v>
      </c>
      <c r="F101" s="298" t="s">
        <v>31</v>
      </c>
      <c r="G101" s="297" t="s">
        <v>6</v>
      </c>
      <c r="H101" s="299" t="s">
        <v>606</v>
      </c>
      <c r="I101" s="301" t="s">
        <v>19</v>
      </c>
      <c r="J101" s="302">
        <v>246055.59</v>
      </c>
      <c r="K101" s="302">
        <v>60000</v>
      </c>
      <c r="L101" s="303">
        <v>260000</v>
      </c>
      <c r="M101" s="176"/>
    </row>
    <row r="102" spans="1:14" ht="39.75" customHeight="1" x14ac:dyDescent="0.25">
      <c r="A102" s="240"/>
      <c r="B102" s="342" t="s">
        <v>34</v>
      </c>
      <c r="C102" s="308">
        <v>5</v>
      </c>
      <c r="D102" s="343" t="s">
        <v>1</v>
      </c>
      <c r="E102" s="305" t="s">
        <v>1</v>
      </c>
      <c r="F102" s="306" t="s">
        <v>1</v>
      </c>
      <c r="G102" s="305" t="s">
        <v>1</v>
      </c>
      <c r="H102" s="307" t="s">
        <v>1</v>
      </c>
      <c r="I102" s="309" t="s">
        <v>1</v>
      </c>
      <c r="J102" s="310">
        <f>J103+J111+J117</f>
        <v>6525102.6299999999</v>
      </c>
      <c r="K102" s="310">
        <v>99755767.049999997</v>
      </c>
      <c r="L102" s="311">
        <v>97627630.079999998</v>
      </c>
      <c r="M102" s="176"/>
    </row>
    <row r="103" spans="1:14" ht="21" customHeight="1" x14ac:dyDescent="0.25">
      <c r="A103" s="240"/>
      <c r="B103" s="395" t="s">
        <v>33</v>
      </c>
      <c r="C103" s="396">
        <v>5</v>
      </c>
      <c r="D103" s="397">
        <v>1</v>
      </c>
      <c r="E103" s="398" t="s">
        <v>1</v>
      </c>
      <c r="F103" s="399" t="s">
        <v>1</v>
      </c>
      <c r="G103" s="398" t="s">
        <v>1</v>
      </c>
      <c r="H103" s="400" t="s">
        <v>1</v>
      </c>
      <c r="I103" s="401" t="s">
        <v>1</v>
      </c>
      <c r="J103" s="402">
        <v>9744.41</v>
      </c>
      <c r="K103" s="402">
        <v>98450659</v>
      </c>
      <c r="L103" s="403">
        <v>96568603</v>
      </c>
      <c r="M103" s="176"/>
    </row>
    <row r="104" spans="1:14" ht="70.5" customHeight="1" x14ac:dyDescent="0.25">
      <c r="A104" s="240"/>
      <c r="B104" s="404" t="s">
        <v>660</v>
      </c>
      <c r="C104" s="291">
        <v>5</v>
      </c>
      <c r="D104" s="339">
        <v>1</v>
      </c>
      <c r="E104" s="288" t="s">
        <v>7</v>
      </c>
      <c r="F104" s="289" t="s">
        <v>5</v>
      </c>
      <c r="G104" s="288" t="s">
        <v>4</v>
      </c>
      <c r="H104" s="290" t="s">
        <v>3</v>
      </c>
      <c r="I104" s="292" t="s">
        <v>1</v>
      </c>
      <c r="J104" s="293">
        <v>9744.41</v>
      </c>
      <c r="K104" s="293">
        <v>98450659</v>
      </c>
      <c r="L104" s="294">
        <v>96568603</v>
      </c>
      <c r="M104" s="176"/>
    </row>
    <row r="105" spans="1:14" ht="24" customHeight="1" x14ac:dyDescent="0.25">
      <c r="A105" s="240"/>
      <c r="B105" s="404" t="s">
        <v>573</v>
      </c>
      <c r="C105" s="291">
        <v>5</v>
      </c>
      <c r="D105" s="339">
        <v>1</v>
      </c>
      <c r="E105" s="288" t="s">
        <v>7</v>
      </c>
      <c r="F105" s="289" t="s">
        <v>31</v>
      </c>
      <c r="G105" s="288" t="s">
        <v>4</v>
      </c>
      <c r="H105" s="290" t="s">
        <v>3</v>
      </c>
      <c r="I105" s="292" t="s">
        <v>1</v>
      </c>
      <c r="J105" s="293">
        <v>9744.41</v>
      </c>
      <c r="K105" s="293">
        <v>98450659</v>
      </c>
      <c r="L105" s="294">
        <v>96568603</v>
      </c>
      <c r="M105" s="176"/>
    </row>
    <row r="106" spans="1:14" ht="36" customHeight="1" x14ac:dyDescent="0.25">
      <c r="A106" s="240"/>
      <c r="B106" s="404" t="s">
        <v>607</v>
      </c>
      <c r="C106" s="291">
        <v>5</v>
      </c>
      <c r="D106" s="339">
        <v>1</v>
      </c>
      <c r="E106" s="288" t="s">
        <v>7</v>
      </c>
      <c r="F106" s="289" t="s">
        <v>31</v>
      </c>
      <c r="G106" s="288" t="s">
        <v>21</v>
      </c>
      <c r="H106" s="290" t="s">
        <v>3</v>
      </c>
      <c r="I106" s="292" t="s">
        <v>1</v>
      </c>
      <c r="J106" s="293">
        <v>9744.41</v>
      </c>
      <c r="K106" s="293">
        <v>98450659</v>
      </c>
      <c r="L106" s="294">
        <v>96568603</v>
      </c>
      <c r="M106" s="176"/>
    </row>
    <row r="107" spans="1:14" ht="18" customHeight="1" x14ac:dyDescent="0.25">
      <c r="A107" s="240"/>
      <c r="B107" s="404" t="s">
        <v>32</v>
      </c>
      <c r="C107" s="291">
        <v>5</v>
      </c>
      <c r="D107" s="339">
        <v>1</v>
      </c>
      <c r="E107" s="288" t="s">
        <v>7</v>
      </c>
      <c r="F107" s="289" t="s">
        <v>31</v>
      </c>
      <c r="G107" s="288" t="s">
        <v>21</v>
      </c>
      <c r="H107" s="290" t="s">
        <v>29</v>
      </c>
      <c r="I107" s="292" t="s">
        <v>1</v>
      </c>
      <c r="J107" s="293">
        <v>9744.41</v>
      </c>
      <c r="K107" s="293">
        <v>4800</v>
      </c>
      <c r="L107" s="294">
        <v>4800</v>
      </c>
      <c r="M107" s="176"/>
    </row>
    <row r="108" spans="1:14" ht="32.25" customHeight="1" x14ac:dyDescent="0.25">
      <c r="A108" s="240"/>
      <c r="B108" s="405" t="s">
        <v>22</v>
      </c>
      <c r="C108" s="300">
        <v>5</v>
      </c>
      <c r="D108" s="341">
        <v>1</v>
      </c>
      <c r="E108" s="297" t="s">
        <v>7</v>
      </c>
      <c r="F108" s="298" t="s">
        <v>31</v>
      </c>
      <c r="G108" s="297" t="s">
        <v>21</v>
      </c>
      <c r="H108" s="299" t="s">
        <v>29</v>
      </c>
      <c r="I108" s="301" t="s">
        <v>19</v>
      </c>
      <c r="J108" s="302">
        <v>9744.41</v>
      </c>
      <c r="K108" s="302">
        <v>4800</v>
      </c>
      <c r="L108" s="303">
        <v>4800</v>
      </c>
      <c r="M108" s="176"/>
    </row>
    <row r="109" spans="1:14" ht="15" customHeight="1" x14ac:dyDescent="0.25">
      <c r="A109" s="240"/>
      <c r="B109" s="416" t="s">
        <v>653</v>
      </c>
      <c r="C109" s="324">
        <v>5</v>
      </c>
      <c r="D109" s="417">
        <v>1</v>
      </c>
      <c r="E109" s="321" t="s">
        <v>7</v>
      </c>
      <c r="F109" s="322" t="s">
        <v>31</v>
      </c>
      <c r="G109" s="321" t="s">
        <v>21</v>
      </c>
      <c r="H109" s="323" t="s">
        <v>658</v>
      </c>
      <c r="I109" s="325" t="s">
        <v>1</v>
      </c>
      <c r="J109" s="326">
        <v>0</v>
      </c>
      <c r="K109" s="326">
        <v>98445859</v>
      </c>
      <c r="L109" s="327">
        <v>96563803</v>
      </c>
      <c r="M109" s="176"/>
    </row>
    <row r="110" spans="1:14" ht="69" customHeight="1" x14ac:dyDescent="0.25">
      <c r="A110" s="240"/>
      <c r="B110" s="405" t="s">
        <v>666</v>
      </c>
      <c r="C110" s="300">
        <v>5</v>
      </c>
      <c r="D110" s="341">
        <v>1</v>
      </c>
      <c r="E110" s="297" t="s">
        <v>7</v>
      </c>
      <c r="F110" s="298" t="s">
        <v>31</v>
      </c>
      <c r="G110" s="297" t="s">
        <v>21</v>
      </c>
      <c r="H110" s="299" t="s">
        <v>658</v>
      </c>
      <c r="I110" s="301" t="s">
        <v>667</v>
      </c>
      <c r="J110" s="302">
        <v>0</v>
      </c>
      <c r="K110" s="302">
        <v>98445859</v>
      </c>
      <c r="L110" s="303">
        <v>96563803</v>
      </c>
      <c r="M110" s="176"/>
    </row>
    <row r="111" spans="1:14" ht="23.25" customHeight="1" x14ac:dyDescent="0.25">
      <c r="A111" s="240"/>
      <c r="B111" s="406" t="s">
        <v>28</v>
      </c>
      <c r="C111" s="407">
        <v>5</v>
      </c>
      <c r="D111" s="408">
        <v>2</v>
      </c>
      <c r="E111" s="409" t="s">
        <v>1</v>
      </c>
      <c r="F111" s="410" t="s">
        <v>1</v>
      </c>
      <c r="G111" s="409" t="s">
        <v>1</v>
      </c>
      <c r="H111" s="411" t="s">
        <v>1</v>
      </c>
      <c r="I111" s="453" t="s">
        <v>1</v>
      </c>
      <c r="J111" s="459">
        <f>J113</f>
        <v>1054831.31</v>
      </c>
      <c r="K111" s="459">
        <v>38041</v>
      </c>
      <c r="L111" s="460">
        <v>0</v>
      </c>
      <c r="M111" s="454"/>
      <c r="N111" s="455"/>
    </row>
    <row r="112" spans="1:14" ht="15" customHeight="1" x14ac:dyDescent="0.25">
      <c r="A112" s="240"/>
      <c r="B112" s="404" t="s">
        <v>660</v>
      </c>
      <c r="C112" s="291">
        <v>5</v>
      </c>
      <c r="D112" s="339">
        <v>2</v>
      </c>
      <c r="E112" s="288" t="s">
        <v>7</v>
      </c>
      <c r="F112" s="289" t="s">
        <v>5</v>
      </c>
      <c r="G112" s="288" t="s">
        <v>4</v>
      </c>
      <c r="H112" s="290" t="s">
        <v>3</v>
      </c>
      <c r="I112" s="292" t="s">
        <v>1</v>
      </c>
      <c r="J112" s="293">
        <f>J114</f>
        <v>1054831.31</v>
      </c>
      <c r="K112" s="293">
        <v>38041</v>
      </c>
      <c r="L112" s="294">
        <v>0</v>
      </c>
      <c r="M112" s="176"/>
    </row>
    <row r="113" spans="1:13" ht="15" customHeight="1" x14ac:dyDescent="0.25">
      <c r="A113" s="240"/>
      <c r="B113" s="404" t="s">
        <v>573</v>
      </c>
      <c r="C113" s="291">
        <v>5</v>
      </c>
      <c r="D113" s="339">
        <v>2</v>
      </c>
      <c r="E113" s="288" t="s">
        <v>7</v>
      </c>
      <c r="F113" s="289" t="s">
        <v>31</v>
      </c>
      <c r="G113" s="288" t="s">
        <v>4</v>
      </c>
      <c r="H113" s="290" t="s">
        <v>3</v>
      </c>
      <c r="I113" s="292" t="s">
        <v>1</v>
      </c>
      <c r="J113" s="293">
        <f>J115</f>
        <v>1054831.31</v>
      </c>
      <c r="K113" s="293">
        <v>38041</v>
      </c>
      <c r="L113" s="294">
        <v>0</v>
      </c>
      <c r="M113" s="176"/>
    </row>
    <row r="114" spans="1:13" ht="15" customHeight="1" x14ac:dyDescent="0.25">
      <c r="A114" s="240"/>
      <c r="B114" s="404" t="s">
        <v>608</v>
      </c>
      <c r="C114" s="291">
        <v>5</v>
      </c>
      <c r="D114" s="339">
        <v>2</v>
      </c>
      <c r="E114" s="288" t="s">
        <v>7</v>
      </c>
      <c r="F114" s="289" t="s">
        <v>31</v>
      </c>
      <c r="G114" s="288" t="s">
        <v>48</v>
      </c>
      <c r="H114" s="290" t="s">
        <v>3</v>
      </c>
      <c r="I114" s="292" t="s">
        <v>1</v>
      </c>
      <c r="J114" s="293">
        <f>J116</f>
        <v>1054831.31</v>
      </c>
      <c r="K114" s="293">
        <v>38041</v>
      </c>
      <c r="L114" s="294">
        <v>0</v>
      </c>
      <c r="M114" s="176"/>
    </row>
    <row r="115" spans="1:13" ht="29.25" customHeight="1" x14ac:dyDescent="0.25">
      <c r="A115" s="240"/>
      <c r="B115" s="404" t="s">
        <v>27</v>
      </c>
      <c r="C115" s="291">
        <v>5</v>
      </c>
      <c r="D115" s="339">
        <v>2</v>
      </c>
      <c r="E115" s="288" t="s">
        <v>7</v>
      </c>
      <c r="F115" s="289" t="s">
        <v>31</v>
      </c>
      <c r="G115" s="288" t="s">
        <v>48</v>
      </c>
      <c r="H115" s="290" t="s">
        <v>26</v>
      </c>
      <c r="I115" s="292" t="s">
        <v>1</v>
      </c>
      <c r="J115" s="293">
        <f>J116</f>
        <v>1054831.31</v>
      </c>
      <c r="K115" s="293">
        <v>38041</v>
      </c>
      <c r="L115" s="294">
        <v>0</v>
      </c>
      <c r="M115" s="176"/>
    </row>
    <row r="116" spans="1:13" ht="29.25" customHeight="1" x14ac:dyDescent="0.25">
      <c r="A116" s="240"/>
      <c r="B116" s="405" t="s">
        <v>22</v>
      </c>
      <c r="C116" s="300">
        <v>5</v>
      </c>
      <c r="D116" s="341">
        <v>2</v>
      </c>
      <c r="E116" s="297" t="s">
        <v>7</v>
      </c>
      <c r="F116" s="298" t="s">
        <v>31</v>
      </c>
      <c r="G116" s="297" t="s">
        <v>48</v>
      </c>
      <c r="H116" s="299" t="s">
        <v>26</v>
      </c>
      <c r="I116" s="301" t="s">
        <v>19</v>
      </c>
      <c r="J116" s="302">
        <v>1054831.31</v>
      </c>
      <c r="K116" s="302">
        <v>38041</v>
      </c>
      <c r="L116" s="303">
        <v>0</v>
      </c>
      <c r="M116" s="176"/>
    </row>
    <row r="117" spans="1:13" ht="43.5" customHeight="1" x14ac:dyDescent="0.25">
      <c r="A117" s="240"/>
      <c r="B117" s="448" t="s">
        <v>25</v>
      </c>
      <c r="C117" s="407">
        <v>5</v>
      </c>
      <c r="D117" s="408">
        <v>3</v>
      </c>
      <c r="E117" s="409" t="s">
        <v>1</v>
      </c>
      <c r="F117" s="410" t="s">
        <v>1</v>
      </c>
      <c r="G117" s="409" t="s">
        <v>1</v>
      </c>
      <c r="H117" s="411" t="s">
        <v>1</v>
      </c>
      <c r="I117" s="412" t="s">
        <v>1</v>
      </c>
      <c r="J117" s="459">
        <f>J118</f>
        <v>5460526.9100000001</v>
      </c>
      <c r="K117" s="459">
        <v>1267067.05</v>
      </c>
      <c r="L117" s="460">
        <v>1059027.08</v>
      </c>
      <c r="M117" s="176"/>
    </row>
    <row r="118" spans="1:13" ht="60" customHeight="1" x14ac:dyDescent="0.25">
      <c r="A118" s="240"/>
      <c r="B118" s="404" t="s">
        <v>660</v>
      </c>
      <c r="C118" s="291">
        <v>5</v>
      </c>
      <c r="D118" s="339">
        <v>3</v>
      </c>
      <c r="E118" s="288" t="s">
        <v>7</v>
      </c>
      <c r="F118" s="289" t="s">
        <v>5</v>
      </c>
      <c r="G118" s="288" t="s">
        <v>4</v>
      </c>
      <c r="H118" s="290" t="s">
        <v>3</v>
      </c>
      <c r="I118" s="292" t="s">
        <v>1</v>
      </c>
      <c r="J118" s="293">
        <f>J119+J130</f>
        <v>5460526.9100000001</v>
      </c>
      <c r="K118" s="293">
        <v>1267067.05</v>
      </c>
      <c r="L118" s="294">
        <v>1059027.08</v>
      </c>
      <c r="M118" s="176"/>
    </row>
    <row r="119" spans="1:13" ht="19.5" customHeight="1" x14ac:dyDescent="0.25">
      <c r="A119" s="240"/>
      <c r="B119" s="404" t="s">
        <v>573</v>
      </c>
      <c r="C119" s="291">
        <v>5</v>
      </c>
      <c r="D119" s="339">
        <v>3</v>
      </c>
      <c r="E119" s="288" t="s">
        <v>7</v>
      </c>
      <c r="F119" s="289" t="s">
        <v>31</v>
      </c>
      <c r="G119" s="288">
        <v>0</v>
      </c>
      <c r="H119" s="290" t="s">
        <v>3</v>
      </c>
      <c r="I119" s="292" t="s">
        <v>1</v>
      </c>
      <c r="J119" s="293">
        <f>J120+J126</f>
        <v>3404326.9099999997</v>
      </c>
      <c r="K119" s="293">
        <v>1267067.05</v>
      </c>
      <c r="L119" s="294">
        <v>1059027.08</v>
      </c>
      <c r="M119" s="176"/>
    </row>
    <row r="120" spans="1:13" ht="42" customHeight="1" x14ac:dyDescent="0.25">
      <c r="A120" s="240"/>
      <c r="B120" s="450" t="s">
        <v>688</v>
      </c>
      <c r="C120" s="300">
        <v>5</v>
      </c>
      <c r="D120" s="341">
        <v>3</v>
      </c>
      <c r="E120" s="567" t="s">
        <v>689</v>
      </c>
      <c r="F120" s="568"/>
      <c r="G120" s="568"/>
      <c r="H120" s="290" t="s">
        <v>3</v>
      </c>
      <c r="I120" s="292"/>
      <c r="J120" s="293">
        <f>J121+J125</f>
        <v>2704932.6799999997</v>
      </c>
      <c r="K120" s="293">
        <v>467071.83</v>
      </c>
      <c r="L120" s="294">
        <v>559027.07999999996</v>
      </c>
      <c r="M120" s="176"/>
    </row>
    <row r="121" spans="1:13" ht="53.25" customHeight="1" x14ac:dyDescent="0.25">
      <c r="A121" s="240"/>
      <c r="B121" s="445" t="s">
        <v>690</v>
      </c>
      <c r="C121" s="300">
        <v>5</v>
      </c>
      <c r="D121" s="341">
        <v>3</v>
      </c>
      <c r="E121" s="297">
        <v>85</v>
      </c>
      <c r="F121" s="298">
        <v>4</v>
      </c>
      <c r="G121" s="297">
        <v>5</v>
      </c>
      <c r="H121" s="298">
        <v>60060</v>
      </c>
      <c r="I121" s="301">
        <v>240</v>
      </c>
      <c r="J121" s="302">
        <v>700000</v>
      </c>
      <c r="K121" s="302"/>
      <c r="L121" s="303"/>
      <c r="M121" s="176"/>
    </row>
    <row r="122" spans="1:13" ht="53.25" customHeight="1" x14ac:dyDescent="0.25">
      <c r="A122" s="240"/>
      <c r="B122" s="450" t="s">
        <v>688</v>
      </c>
      <c r="C122" s="300">
        <v>5</v>
      </c>
      <c r="D122" s="341">
        <v>3</v>
      </c>
      <c r="E122" s="463" t="s">
        <v>689</v>
      </c>
      <c r="F122" s="464"/>
      <c r="G122" s="462"/>
      <c r="H122" s="297">
        <v>60060</v>
      </c>
      <c r="I122" s="301"/>
      <c r="J122" s="302">
        <v>700000</v>
      </c>
      <c r="K122" s="302"/>
      <c r="L122" s="303"/>
      <c r="M122" s="176"/>
    </row>
    <row r="123" spans="1:13" ht="21" customHeight="1" x14ac:dyDescent="0.25">
      <c r="A123" s="240"/>
      <c r="B123" s="404" t="s">
        <v>687</v>
      </c>
      <c r="C123" s="291">
        <v>5</v>
      </c>
      <c r="D123" s="339">
        <v>3</v>
      </c>
      <c r="E123" s="288">
        <v>85</v>
      </c>
      <c r="F123" s="289">
        <v>4</v>
      </c>
      <c r="G123" s="288">
        <v>5</v>
      </c>
      <c r="H123" s="290">
        <v>60060</v>
      </c>
      <c r="I123" s="292"/>
      <c r="J123" s="293">
        <v>700000</v>
      </c>
      <c r="K123" s="293"/>
      <c r="L123" s="294"/>
      <c r="M123" s="176"/>
    </row>
    <row r="124" spans="1:13" ht="29.25" customHeight="1" x14ac:dyDescent="0.25">
      <c r="A124" s="240"/>
      <c r="B124" s="404" t="s">
        <v>610</v>
      </c>
      <c r="C124" s="291">
        <v>5</v>
      </c>
      <c r="D124" s="339">
        <v>3</v>
      </c>
      <c r="E124" s="288" t="s">
        <v>7</v>
      </c>
      <c r="F124" s="289" t="s">
        <v>31</v>
      </c>
      <c r="G124" s="288" t="s">
        <v>39</v>
      </c>
      <c r="H124" s="290" t="s">
        <v>24</v>
      </c>
      <c r="I124" s="292" t="s">
        <v>1</v>
      </c>
      <c r="J124" s="293">
        <f>J125</f>
        <v>2004932.68</v>
      </c>
      <c r="K124" s="293">
        <v>467071.83</v>
      </c>
      <c r="L124" s="294">
        <v>559027.07999999996</v>
      </c>
      <c r="M124" s="176"/>
    </row>
    <row r="125" spans="1:13" ht="40.5" customHeight="1" x14ac:dyDescent="0.25">
      <c r="A125" s="240"/>
      <c r="B125" s="405" t="s">
        <v>22</v>
      </c>
      <c r="C125" s="300">
        <v>5</v>
      </c>
      <c r="D125" s="341">
        <v>3</v>
      </c>
      <c r="E125" s="297" t="s">
        <v>7</v>
      </c>
      <c r="F125" s="298" t="s">
        <v>31</v>
      </c>
      <c r="G125" s="297" t="s">
        <v>39</v>
      </c>
      <c r="H125" s="299" t="s">
        <v>24</v>
      </c>
      <c r="I125" s="301" t="s">
        <v>19</v>
      </c>
      <c r="J125" s="293">
        <v>2004932.68</v>
      </c>
      <c r="K125" s="293">
        <v>467071.83</v>
      </c>
      <c r="L125" s="294">
        <v>559027.07999999996</v>
      </c>
      <c r="M125" s="176"/>
    </row>
    <row r="126" spans="1:13" ht="15" customHeight="1" x14ac:dyDescent="0.25">
      <c r="A126" s="240"/>
      <c r="B126" s="416" t="s">
        <v>603</v>
      </c>
      <c r="C126" s="324">
        <v>5</v>
      </c>
      <c r="D126" s="417">
        <v>3</v>
      </c>
      <c r="E126" s="321" t="s">
        <v>7</v>
      </c>
      <c r="F126" s="322" t="s">
        <v>31</v>
      </c>
      <c r="G126" s="321" t="s">
        <v>37</v>
      </c>
      <c r="H126" s="323" t="s">
        <v>3</v>
      </c>
      <c r="I126" s="325" t="s">
        <v>1</v>
      </c>
      <c r="J126" s="466">
        <f>J128</f>
        <v>699394.23</v>
      </c>
      <c r="K126" s="466">
        <v>800000</v>
      </c>
      <c r="L126" s="466">
        <v>500000</v>
      </c>
      <c r="M126" s="176"/>
    </row>
    <row r="127" spans="1:13" ht="23.25" customHeight="1" x14ac:dyDescent="0.25">
      <c r="A127" s="240"/>
      <c r="B127" s="404" t="s">
        <v>23</v>
      </c>
      <c r="C127" s="291">
        <v>5</v>
      </c>
      <c r="D127" s="339">
        <v>3</v>
      </c>
      <c r="E127" s="288" t="s">
        <v>7</v>
      </c>
      <c r="F127" s="289" t="s">
        <v>31</v>
      </c>
      <c r="G127" s="288" t="s">
        <v>37</v>
      </c>
      <c r="H127" s="290" t="s">
        <v>20</v>
      </c>
      <c r="I127" s="292" t="s">
        <v>1</v>
      </c>
      <c r="J127" s="293">
        <f>J129</f>
        <v>699394.23</v>
      </c>
      <c r="K127" s="293">
        <v>800000</v>
      </c>
      <c r="L127" s="294">
        <v>500000</v>
      </c>
      <c r="M127" s="176"/>
    </row>
    <row r="128" spans="1:13" ht="15" customHeight="1" x14ac:dyDescent="0.25">
      <c r="A128" s="240"/>
      <c r="B128" s="405" t="s">
        <v>22</v>
      </c>
      <c r="C128" s="300">
        <v>5</v>
      </c>
      <c r="D128" s="341">
        <v>3</v>
      </c>
      <c r="E128" s="297" t="s">
        <v>7</v>
      </c>
      <c r="F128" s="298" t="s">
        <v>31</v>
      </c>
      <c r="G128" s="297" t="s">
        <v>37</v>
      </c>
      <c r="H128" s="299" t="s">
        <v>20</v>
      </c>
      <c r="I128" s="301" t="s">
        <v>19</v>
      </c>
      <c r="J128" s="302">
        <f>J127</f>
        <v>699394.23</v>
      </c>
      <c r="K128" s="302">
        <v>800000</v>
      </c>
      <c r="L128" s="303">
        <v>500000</v>
      </c>
      <c r="M128" s="176"/>
    </row>
    <row r="129" spans="1:13" ht="15" customHeight="1" x14ac:dyDescent="0.25">
      <c r="A129" s="240" t="s">
        <v>654</v>
      </c>
      <c r="B129" s="449" t="s">
        <v>687</v>
      </c>
      <c r="C129" s="300">
        <v>5</v>
      </c>
      <c r="D129" s="341">
        <v>3</v>
      </c>
      <c r="E129" s="297" t="s">
        <v>7</v>
      </c>
      <c r="F129" s="298">
        <v>5</v>
      </c>
      <c r="G129" s="447" t="s">
        <v>677</v>
      </c>
      <c r="H129" s="299" t="s">
        <v>20</v>
      </c>
      <c r="I129" s="301" t="s">
        <v>19</v>
      </c>
      <c r="J129" s="302">
        <v>699394.23</v>
      </c>
      <c r="K129" s="302">
        <v>800000</v>
      </c>
      <c r="L129" s="303">
        <v>500000</v>
      </c>
      <c r="M129" s="176"/>
    </row>
    <row r="130" spans="1:13" ht="15" customHeight="1" x14ac:dyDescent="0.25">
      <c r="A130" s="240"/>
      <c r="B130" s="457" t="s">
        <v>662</v>
      </c>
      <c r="C130" s="291">
        <v>5</v>
      </c>
      <c r="D130" s="339">
        <v>3</v>
      </c>
      <c r="E130" s="288">
        <v>85</v>
      </c>
      <c r="F130" s="289">
        <v>5</v>
      </c>
      <c r="G130" s="198">
        <v>0</v>
      </c>
      <c r="H130" s="290">
        <v>0</v>
      </c>
      <c r="I130" s="292"/>
      <c r="J130" s="293">
        <v>2056200</v>
      </c>
      <c r="K130" s="293"/>
      <c r="L130" s="294"/>
      <c r="M130" s="176"/>
    </row>
    <row r="131" spans="1:13" ht="15" customHeight="1" x14ac:dyDescent="0.25">
      <c r="A131" s="240"/>
      <c r="B131" s="457" t="s">
        <v>693</v>
      </c>
      <c r="C131" s="291">
        <v>5</v>
      </c>
      <c r="D131" s="339">
        <v>3</v>
      </c>
      <c r="E131" s="288">
        <v>85</v>
      </c>
      <c r="F131" s="289">
        <v>5</v>
      </c>
      <c r="G131" s="198" t="s">
        <v>654</v>
      </c>
      <c r="H131" s="290">
        <v>0</v>
      </c>
      <c r="I131" s="292"/>
      <c r="J131" s="293">
        <v>2056200</v>
      </c>
      <c r="K131" s="293"/>
      <c r="L131" s="294"/>
      <c r="M131" s="176"/>
    </row>
    <row r="132" spans="1:13" ht="15" customHeight="1" x14ac:dyDescent="0.25">
      <c r="A132" s="240"/>
      <c r="B132" s="457" t="s">
        <v>692</v>
      </c>
      <c r="C132" s="291">
        <v>5</v>
      </c>
      <c r="D132" s="339">
        <v>3</v>
      </c>
      <c r="E132" s="288">
        <v>85</v>
      </c>
      <c r="F132" s="289">
        <v>5</v>
      </c>
      <c r="G132" s="198" t="s">
        <v>654</v>
      </c>
      <c r="H132" s="290" t="s">
        <v>655</v>
      </c>
      <c r="I132" s="292"/>
      <c r="J132" s="293">
        <v>2056200</v>
      </c>
      <c r="K132" s="293"/>
      <c r="L132" s="294"/>
      <c r="M132" s="176"/>
    </row>
    <row r="133" spans="1:13" ht="15" customHeight="1" x14ac:dyDescent="0.25">
      <c r="A133" s="240"/>
      <c r="B133" s="457" t="s">
        <v>691</v>
      </c>
      <c r="C133" s="291">
        <v>5</v>
      </c>
      <c r="D133" s="339">
        <v>3</v>
      </c>
      <c r="E133" s="288">
        <v>85</v>
      </c>
      <c r="F133" s="289">
        <v>5</v>
      </c>
      <c r="G133" s="198" t="s">
        <v>654</v>
      </c>
      <c r="H133" s="290" t="s">
        <v>655</v>
      </c>
      <c r="I133" s="292"/>
      <c r="J133" s="293">
        <v>2056200</v>
      </c>
      <c r="K133" s="293"/>
      <c r="L133" s="294"/>
      <c r="M133" s="176"/>
    </row>
    <row r="134" spans="1:13" ht="15" customHeight="1" x14ac:dyDescent="0.25">
      <c r="A134" s="240"/>
      <c r="B134" s="457" t="s">
        <v>22</v>
      </c>
      <c r="C134" s="291">
        <v>5</v>
      </c>
      <c r="D134" s="339">
        <v>3</v>
      </c>
      <c r="E134" s="288">
        <v>85</v>
      </c>
      <c r="F134" s="289">
        <v>5</v>
      </c>
      <c r="G134" s="198" t="s">
        <v>654</v>
      </c>
      <c r="H134" s="290" t="s">
        <v>655</v>
      </c>
      <c r="I134" s="292">
        <v>240</v>
      </c>
      <c r="J134" s="293">
        <v>2056200</v>
      </c>
      <c r="K134" s="293"/>
      <c r="L134" s="294"/>
      <c r="M134" s="176"/>
    </row>
    <row r="135" spans="1:13" ht="15" customHeight="1" x14ac:dyDescent="0.25">
      <c r="A135" s="240" t="s">
        <v>654</v>
      </c>
      <c r="B135" s="457" t="s">
        <v>687</v>
      </c>
      <c r="C135" s="291">
        <v>5</v>
      </c>
      <c r="D135" s="339">
        <v>3</v>
      </c>
      <c r="E135" s="198">
        <v>85</v>
      </c>
      <c r="F135" s="289">
        <v>5</v>
      </c>
      <c r="G135" s="198" t="s">
        <v>654</v>
      </c>
      <c r="H135" s="210" t="s">
        <v>655</v>
      </c>
      <c r="I135" s="292">
        <v>244</v>
      </c>
      <c r="J135" s="293">
        <v>2056200</v>
      </c>
      <c r="K135" s="293"/>
      <c r="L135" s="294"/>
      <c r="M135" s="176"/>
    </row>
    <row r="136" spans="1:13" ht="30.75" customHeight="1" x14ac:dyDescent="0.25">
      <c r="A136" s="240"/>
      <c r="B136" s="456" t="s">
        <v>17</v>
      </c>
      <c r="C136" s="396">
        <v>8</v>
      </c>
      <c r="D136" s="397">
        <v>1</v>
      </c>
      <c r="E136" s="398" t="s">
        <v>1</v>
      </c>
      <c r="F136" s="399" t="s">
        <v>1</v>
      </c>
      <c r="G136" s="398" t="s">
        <v>1</v>
      </c>
      <c r="H136" s="400" t="s">
        <v>1</v>
      </c>
      <c r="I136" s="401" t="s">
        <v>1</v>
      </c>
      <c r="J136" s="451">
        <f>J137</f>
        <v>4227180</v>
      </c>
      <c r="K136" s="451">
        <v>3542270</v>
      </c>
      <c r="L136" s="452">
        <v>3542270</v>
      </c>
      <c r="M136" s="176"/>
    </row>
    <row r="137" spans="1:13" ht="29.25" customHeight="1" x14ac:dyDescent="0.25">
      <c r="A137" s="240"/>
      <c r="B137" s="404" t="s">
        <v>668</v>
      </c>
      <c r="C137" s="291">
        <v>8</v>
      </c>
      <c r="D137" s="339">
        <v>1</v>
      </c>
      <c r="E137" s="288" t="s">
        <v>14</v>
      </c>
      <c r="F137" s="289" t="s">
        <v>5</v>
      </c>
      <c r="G137" s="288" t="s">
        <v>4</v>
      </c>
      <c r="H137" s="290" t="s">
        <v>3</v>
      </c>
      <c r="I137" s="292" t="s">
        <v>1</v>
      </c>
      <c r="J137" s="293">
        <f>J138</f>
        <v>4227180</v>
      </c>
      <c r="K137" s="293">
        <v>3542270</v>
      </c>
      <c r="L137" s="294">
        <v>3542270</v>
      </c>
      <c r="M137" s="176"/>
    </row>
    <row r="138" spans="1:13" ht="27.75" customHeight="1" x14ac:dyDescent="0.25">
      <c r="A138" s="240"/>
      <c r="B138" s="404" t="s">
        <v>573</v>
      </c>
      <c r="C138" s="291">
        <v>8</v>
      </c>
      <c r="D138" s="339">
        <v>1</v>
      </c>
      <c r="E138" s="288" t="s">
        <v>14</v>
      </c>
      <c r="F138" s="289" t="s">
        <v>31</v>
      </c>
      <c r="G138" s="288" t="s">
        <v>4</v>
      </c>
      <c r="H138" s="290" t="s">
        <v>3</v>
      </c>
      <c r="I138" s="292" t="s">
        <v>1</v>
      </c>
      <c r="J138" s="293">
        <f>J139</f>
        <v>4227180</v>
      </c>
      <c r="K138" s="293">
        <v>3542270</v>
      </c>
      <c r="L138" s="294">
        <v>3542270</v>
      </c>
      <c r="M138" s="176"/>
    </row>
    <row r="139" spans="1:13" ht="30" customHeight="1" x14ac:dyDescent="0.25">
      <c r="A139" s="240"/>
      <c r="B139" s="404" t="s">
        <v>612</v>
      </c>
      <c r="C139" s="291">
        <v>8</v>
      </c>
      <c r="D139" s="339">
        <v>1</v>
      </c>
      <c r="E139" s="288" t="s">
        <v>14</v>
      </c>
      <c r="F139" s="289" t="s">
        <v>31</v>
      </c>
      <c r="G139" s="288" t="s">
        <v>30</v>
      </c>
      <c r="H139" s="290" t="s">
        <v>3</v>
      </c>
      <c r="I139" s="292" t="s">
        <v>1</v>
      </c>
      <c r="J139" s="293">
        <f>J140+J142+J144</f>
        <v>4227180</v>
      </c>
      <c r="K139" s="293">
        <v>3542270</v>
      </c>
      <c r="L139" s="294">
        <v>3542270</v>
      </c>
      <c r="M139" s="176"/>
    </row>
    <row r="140" spans="1:13" ht="21.75" customHeight="1" x14ac:dyDescent="0.25">
      <c r="A140" s="240"/>
      <c r="B140" s="404" t="s">
        <v>372</v>
      </c>
      <c r="C140" s="291">
        <v>8</v>
      </c>
      <c r="D140" s="339">
        <v>1</v>
      </c>
      <c r="E140" s="288" t="s">
        <v>14</v>
      </c>
      <c r="F140" s="289" t="s">
        <v>31</v>
      </c>
      <c r="G140" s="288" t="s">
        <v>30</v>
      </c>
      <c r="H140" s="290" t="s">
        <v>613</v>
      </c>
      <c r="I140" s="292" t="s">
        <v>1</v>
      </c>
      <c r="J140" s="293">
        <v>359000</v>
      </c>
      <c r="K140" s="293">
        <v>0</v>
      </c>
      <c r="L140" s="294">
        <v>0</v>
      </c>
      <c r="M140" s="176"/>
    </row>
    <row r="141" spans="1:13" ht="15" customHeight="1" x14ac:dyDescent="0.25">
      <c r="A141" s="240"/>
      <c r="B141" s="405" t="s">
        <v>15</v>
      </c>
      <c r="C141" s="300">
        <v>8</v>
      </c>
      <c r="D141" s="341">
        <v>1</v>
      </c>
      <c r="E141" s="297" t="s">
        <v>14</v>
      </c>
      <c r="F141" s="298" t="s">
        <v>31</v>
      </c>
      <c r="G141" s="297" t="s">
        <v>30</v>
      </c>
      <c r="H141" s="299" t="s">
        <v>613</v>
      </c>
      <c r="I141" s="301" t="s">
        <v>12</v>
      </c>
      <c r="J141" s="302">
        <v>359000</v>
      </c>
      <c r="K141" s="302">
        <v>0</v>
      </c>
      <c r="L141" s="303">
        <v>0</v>
      </c>
      <c r="M141" s="176"/>
    </row>
    <row r="142" spans="1:13" ht="24" customHeight="1" x14ac:dyDescent="0.25">
      <c r="A142" s="240"/>
      <c r="B142" s="416" t="s">
        <v>16</v>
      </c>
      <c r="C142" s="324">
        <v>8</v>
      </c>
      <c r="D142" s="417">
        <v>1</v>
      </c>
      <c r="E142" s="321" t="s">
        <v>14</v>
      </c>
      <c r="F142" s="322" t="s">
        <v>31</v>
      </c>
      <c r="G142" s="321" t="s">
        <v>30</v>
      </c>
      <c r="H142" s="323" t="s">
        <v>13</v>
      </c>
      <c r="I142" s="325" t="s">
        <v>1</v>
      </c>
      <c r="J142" s="326">
        <f>J143</f>
        <v>3860880</v>
      </c>
      <c r="K142" s="326">
        <v>3534970</v>
      </c>
      <c r="L142" s="327">
        <v>3534970</v>
      </c>
      <c r="M142" s="176"/>
    </row>
    <row r="143" spans="1:13" ht="21.75" customHeight="1" x14ac:dyDescent="0.25">
      <c r="A143" s="240"/>
      <c r="B143" s="405" t="s">
        <v>15</v>
      </c>
      <c r="C143" s="300">
        <v>8</v>
      </c>
      <c r="D143" s="341">
        <v>1</v>
      </c>
      <c r="E143" s="297" t="s">
        <v>14</v>
      </c>
      <c r="F143" s="298" t="s">
        <v>31</v>
      </c>
      <c r="G143" s="297" t="s">
        <v>30</v>
      </c>
      <c r="H143" s="299" t="s">
        <v>13</v>
      </c>
      <c r="I143" s="301" t="s">
        <v>12</v>
      </c>
      <c r="J143" s="302">
        <v>3860880</v>
      </c>
      <c r="K143" s="302">
        <v>3534970</v>
      </c>
      <c r="L143" s="303">
        <v>3534970</v>
      </c>
      <c r="M143" s="176"/>
    </row>
    <row r="144" spans="1:13" ht="15" customHeight="1" x14ac:dyDescent="0.25">
      <c r="A144" s="240"/>
      <c r="B144" s="416" t="s">
        <v>595</v>
      </c>
      <c r="C144" s="324">
        <v>8</v>
      </c>
      <c r="D144" s="417">
        <v>1</v>
      </c>
      <c r="E144" s="321" t="s">
        <v>14</v>
      </c>
      <c r="F144" s="322" t="s">
        <v>31</v>
      </c>
      <c r="G144" s="321" t="s">
        <v>30</v>
      </c>
      <c r="H144" s="323" t="s">
        <v>359</v>
      </c>
      <c r="I144" s="325" t="s">
        <v>1</v>
      </c>
      <c r="J144" s="326">
        <v>7300</v>
      </c>
      <c r="K144" s="326">
        <v>7300</v>
      </c>
      <c r="L144" s="327">
        <v>7300</v>
      </c>
      <c r="M144" s="176"/>
    </row>
    <row r="145" spans="1:13" ht="15" customHeight="1" x14ac:dyDescent="0.25">
      <c r="A145" s="240"/>
      <c r="B145" s="405" t="s">
        <v>15</v>
      </c>
      <c r="C145" s="300">
        <v>8</v>
      </c>
      <c r="D145" s="341">
        <v>1</v>
      </c>
      <c r="E145" s="297" t="s">
        <v>14</v>
      </c>
      <c r="F145" s="298" t="s">
        <v>31</v>
      </c>
      <c r="G145" s="297" t="s">
        <v>30</v>
      </c>
      <c r="H145" s="299" t="s">
        <v>359</v>
      </c>
      <c r="I145" s="301" t="s">
        <v>12</v>
      </c>
      <c r="J145" s="302">
        <v>7300</v>
      </c>
      <c r="K145" s="302">
        <v>7300</v>
      </c>
      <c r="L145" s="303">
        <v>7300</v>
      </c>
      <c r="M145" s="176"/>
    </row>
    <row r="146" spans="1:13" ht="15" customHeight="1" x14ac:dyDescent="0.25">
      <c r="A146" s="240"/>
      <c r="B146" s="342" t="s">
        <v>11</v>
      </c>
      <c r="C146" s="308">
        <v>10</v>
      </c>
      <c r="D146" s="343" t="s">
        <v>1</v>
      </c>
      <c r="E146" s="305" t="s">
        <v>1</v>
      </c>
      <c r="F146" s="306" t="s">
        <v>1</v>
      </c>
      <c r="G146" s="305" t="s">
        <v>1</v>
      </c>
      <c r="H146" s="307" t="s">
        <v>1</v>
      </c>
      <c r="I146" s="309" t="s">
        <v>1</v>
      </c>
      <c r="J146" s="310">
        <f>J152</f>
        <v>453177</v>
      </c>
      <c r="K146" s="310">
        <v>447000</v>
      </c>
      <c r="L146" s="311">
        <v>447000</v>
      </c>
      <c r="M146" s="176"/>
    </row>
    <row r="147" spans="1:13" ht="15" customHeight="1" x14ac:dyDescent="0.25">
      <c r="A147" s="240"/>
      <c r="B147" s="395" t="s">
        <v>10</v>
      </c>
      <c r="C147" s="396">
        <v>10</v>
      </c>
      <c r="D147" s="397">
        <v>1</v>
      </c>
      <c r="E147" s="398" t="s">
        <v>1</v>
      </c>
      <c r="F147" s="399" t="s">
        <v>1</v>
      </c>
      <c r="G147" s="398" t="s">
        <v>1</v>
      </c>
      <c r="H147" s="400" t="s">
        <v>1</v>
      </c>
      <c r="I147" s="401" t="s">
        <v>1</v>
      </c>
      <c r="J147" s="402">
        <f>J149</f>
        <v>453177</v>
      </c>
      <c r="K147" s="402">
        <v>447000</v>
      </c>
      <c r="L147" s="403">
        <v>447000</v>
      </c>
      <c r="M147" s="176"/>
    </row>
    <row r="148" spans="1:13" ht="15" customHeight="1" x14ac:dyDescent="0.25">
      <c r="A148" s="240"/>
      <c r="B148" s="404" t="s">
        <v>659</v>
      </c>
      <c r="C148" s="291">
        <v>10</v>
      </c>
      <c r="D148" s="339">
        <v>1</v>
      </c>
      <c r="E148" s="288" t="s">
        <v>49</v>
      </c>
      <c r="F148" s="289" t="s">
        <v>5</v>
      </c>
      <c r="G148" s="288" t="s">
        <v>4</v>
      </c>
      <c r="H148" s="290" t="s">
        <v>3</v>
      </c>
      <c r="I148" s="292" t="s">
        <v>1</v>
      </c>
      <c r="J148" s="293">
        <f>J151</f>
        <v>453177</v>
      </c>
      <c r="K148" s="293">
        <v>447000</v>
      </c>
      <c r="L148" s="294">
        <v>447000</v>
      </c>
      <c r="M148" s="176"/>
    </row>
    <row r="149" spans="1:13" ht="15" customHeight="1" x14ac:dyDescent="0.25">
      <c r="A149" s="240"/>
      <c r="B149" s="404" t="s">
        <v>573</v>
      </c>
      <c r="C149" s="291">
        <v>10</v>
      </c>
      <c r="D149" s="339">
        <v>1</v>
      </c>
      <c r="E149" s="288" t="s">
        <v>49</v>
      </c>
      <c r="F149" s="289" t="s">
        <v>31</v>
      </c>
      <c r="G149" s="288" t="s">
        <v>4</v>
      </c>
      <c r="H149" s="290" t="s">
        <v>3</v>
      </c>
      <c r="I149" s="292" t="s">
        <v>1</v>
      </c>
      <c r="J149" s="293">
        <f>J151</f>
        <v>453177</v>
      </c>
      <c r="K149" s="293">
        <v>447000</v>
      </c>
      <c r="L149" s="294">
        <v>447000</v>
      </c>
      <c r="M149" s="176"/>
    </row>
    <row r="150" spans="1:13" ht="15" customHeight="1" x14ac:dyDescent="0.25">
      <c r="A150" s="240"/>
      <c r="B150" s="404" t="s">
        <v>614</v>
      </c>
      <c r="C150" s="291">
        <v>10</v>
      </c>
      <c r="D150" s="339">
        <v>1</v>
      </c>
      <c r="E150" s="288" t="s">
        <v>49</v>
      </c>
      <c r="F150" s="289" t="s">
        <v>31</v>
      </c>
      <c r="G150" s="288" t="s">
        <v>30</v>
      </c>
      <c r="H150" s="290" t="s">
        <v>3</v>
      </c>
      <c r="I150" s="292" t="s">
        <v>1</v>
      </c>
      <c r="J150" s="293">
        <f>J152</f>
        <v>453177</v>
      </c>
      <c r="K150" s="293">
        <v>447000</v>
      </c>
      <c r="L150" s="294">
        <v>447000</v>
      </c>
      <c r="M150" s="176"/>
    </row>
    <row r="151" spans="1:13" ht="15" customHeight="1" x14ac:dyDescent="0.25">
      <c r="A151" s="240"/>
      <c r="B151" s="404" t="s">
        <v>462</v>
      </c>
      <c r="C151" s="291">
        <v>10</v>
      </c>
      <c r="D151" s="339">
        <v>1</v>
      </c>
      <c r="E151" s="288" t="s">
        <v>49</v>
      </c>
      <c r="F151" s="289" t="s">
        <v>31</v>
      </c>
      <c r="G151" s="288" t="s">
        <v>30</v>
      </c>
      <c r="H151" s="290" t="s">
        <v>615</v>
      </c>
      <c r="I151" s="292" t="s">
        <v>1</v>
      </c>
      <c r="J151" s="293">
        <f>J150</f>
        <v>453177</v>
      </c>
      <c r="K151" s="293">
        <v>447000</v>
      </c>
      <c r="L151" s="294">
        <v>447000</v>
      </c>
      <c r="M151" s="176"/>
    </row>
    <row r="152" spans="1:13" ht="15" customHeight="1" x14ac:dyDescent="0.25">
      <c r="A152" s="182"/>
      <c r="B152" s="405" t="s">
        <v>9</v>
      </c>
      <c r="C152" s="300">
        <v>10</v>
      </c>
      <c r="D152" s="341">
        <v>1</v>
      </c>
      <c r="E152" s="297" t="s">
        <v>49</v>
      </c>
      <c r="F152" s="298" t="s">
        <v>31</v>
      </c>
      <c r="G152" s="297" t="s">
        <v>30</v>
      </c>
      <c r="H152" s="299" t="s">
        <v>615</v>
      </c>
      <c r="I152" s="301" t="s">
        <v>8</v>
      </c>
      <c r="J152" s="302">
        <v>453177</v>
      </c>
      <c r="K152" s="302">
        <v>447000</v>
      </c>
      <c r="L152" s="303">
        <v>447000</v>
      </c>
      <c r="M152" s="175"/>
    </row>
    <row r="153" spans="1:13" ht="33" customHeight="1" x14ac:dyDescent="0.25">
      <c r="A153" s="182"/>
      <c r="B153" s="342" t="s">
        <v>315</v>
      </c>
      <c r="C153" s="308">
        <v>11</v>
      </c>
      <c r="D153" s="343" t="s">
        <v>1</v>
      </c>
      <c r="E153" s="305" t="s">
        <v>1</v>
      </c>
      <c r="F153" s="306" t="s">
        <v>1</v>
      </c>
      <c r="G153" s="305" t="s">
        <v>1</v>
      </c>
      <c r="H153" s="307" t="s">
        <v>1</v>
      </c>
      <c r="I153" s="309" t="s">
        <v>1</v>
      </c>
      <c r="J153" s="310">
        <v>100000</v>
      </c>
      <c r="K153" s="310">
        <v>100000</v>
      </c>
      <c r="L153" s="311">
        <v>100000</v>
      </c>
      <c r="M153" s="175"/>
    </row>
    <row r="154" spans="1:13" ht="15" customHeight="1" x14ac:dyDescent="0.25">
      <c r="B154" s="395" t="s">
        <v>616</v>
      </c>
      <c r="C154" s="396">
        <v>11</v>
      </c>
      <c r="D154" s="397">
        <v>1</v>
      </c>
      <c r="E154" s="398" t="s">
        <v>1</v>
      </c>
      <c r="F154" s="399" t="s">
        <v>1</v>
      </c>
      <c r="G154" s="398" t="s">
        <v>1</v>
      </c>
      <c r="H154" s="400" t="s">
        <v>1</v>
      </c>
      <c r="I154" s="401" t="s">
        <v>1</v>
      </c>
      <c r="J154" s="402">
        <v>100000</v>
      </c>
      <c r="K154" s="402">
        <v>100000</v>
      </c>
      <c r="L154" s="403">
        <v>100000</v>
      </c>
    </row>
    <row r="155" spans="1:13" ht="15" customHeight="1" x14ac:dyDescent="0.25">
      <c r="B155" s="404" t="s">
        <v>660</v>
      </c>
      <c r="C155" s="291">
        <v>11</v>
      </c>
      <c r="D155" s="339">
        <v>1</v>
      </c>
      <c r="E155" s="288" t="s">
        <v>7</v>
      </c>
      <c r="F155" s="289" t="s">
        <v>5</v>
      </c>
      <c r="G155" s="288" t="s">
        <v>4</v>
      </c>
      <c r="H155" s="290" t="s">
        <v>3</v>
      </c>
      <c r="I155" s="292" t="s">
        <v>1</v>
      </c>
      <c r="J155" s="293">
        <v>100000</v>
      </c>
      <c r="K155" s="293">
        <v>100000</v>
      </c>
      <c r="L155" s="294">
        <v>100000</v>
      </c>
    </row>
    <row r="156" spans="1:13" ht="60" customHeight="1" x14ac:dyDescent="0.25">
      <c r="B156" s="404" t="s">
        <v>573</v>
      </c>
      <c r="C156" s="291">
        <v>11</v>
      </c>
      <c r="D156" s="339">
        <v>1</v>
      </c>
      <c r="E156" s="288" t="s">
        <v>7</v>
      </c>
      <c r="F156" s="289" t="s">
        <v>31</v>
      </c>
      <c r="G156" s="288" t="s">
        <v>4</v>
      </c>
      <c r="H156" s="290" t="s">
        <v>3</v>
      </c>
      <c r="I156" s="292" t="s">
        <v>1</v>
      </c>
      <c r="J156" s="293">
        <v>100000</v>
      </c>
      <c r="K156" s="293">
        <v>100000</v>
      </c>
      <c r="L156" s="294">
        <v>100000</v>
      </c>
    </row>
    <row r="157" spans="1:13" ht="15" customHeight="1" x14ac:dyDescent="0.25">
      <c r="B157" s="404" t="s">
        <v>617</v>
      </c>
      <c r="C157" s="291">
        <v>11</v>
      </c>
      <c r="D157" s="339">
        <v>1</v>
      </c>
      <c r="E157" s="288" t="s">
        <v>7</v>
      </c>
      <c r="F157" s="289" t="s">
        <v>31</v>
      </c>
      <c r="G157" s="288" t="s">
        <v>618</v>
      </c>
      <c r="H157" s="290" t="s">
        <v>3</v>
      </c>
      <c r="I157" s="292" t="s">
        <v>1</v>
      </c>
      <c r="J157" s="293">
        <v>100000</v>
      </c>
      <c r="K157" s="293">
        <v>100000</v>
      </c>
      <c r="L157" s="294">
        <v>100000</v>
      </c>
    </row>
    <row r="158" spans="1:13" ht="21" customHeight="1" x14ac:dyDescent="0.25">
      <c r="B158" s="404" t="s">
        <v>619</v>
      </c>
      <c r="C158" s="291">
        <v>11</v>
      </c>
      <c r="D158" s="339">
        <v>1</v>
      </c>
      <c r="E158" s="288" t="s">
        <v>7</v>
      </c>
      <c r="F158" s="289" t="s">
        <v>31</v>
      </c>
      <c r="G158" s="288" t="s">
        <v>618</v>
      </c>
      <c r="H158" s="290" t="s">
        <v>620</v>
      </c>
      <c r="I158" s="292" t="s">
        <v>1</v>
      </c>
      <c r="J158" s="293">
        <v>100000</v>
      </c>
      <c r="K158" s="293">
        <v>100000</v>
      </c>
      <c r="L158" s="294">
        <v>100000</v>
      </c>
    </row>
    <row r="159" spans="1:13" ht="15" customHeight="1" x14ac:dyDescent="0.25">
      <c r="B159" s="405" t="s">
        <v>22</v>
      </c>
      <c r="C159" s="300">
        <v>11</v>
      </c>
      <c r="D159" s="341">
        <v>1</v>
      </c>
      <c r="E159" s="297" t="s">
        <v>7</v>
      </c>
      <c r="F159" s="298" t="s">
        <v>31</v>
      </c>
      <c r="G159" s="297" t="s">
        <v>618</v>
      </c>
      <c r="H159" s="299" t="s">
        <v>620</v>
      </c>
      <c r="I159" s="301" t="s">
        <v>19</v>
      </c>
      <c r="J159" s="302">
        <v>100000</v>
      </c>
      <c r="K159" s="302">
        <v>100000</v>
      </c>
      <c r="L159" s="303">
        <v>100000</v>
      </c>
    </row>
    <row r="160" spans="1:13" ht="15" customHeight="1" x14ac:dyDescent="0.25">
      <c r="B160" s="342" t="s">
        <v>2</v>
      </c>
      <c r="C160" s="308"/>
      <c r="D160" s="343"/>
      <c r="E160" s="305" t="s">
        <v>1</v>
      </c>
      <c r="F160" s="306" t="s">
        <v>1</v>
      </c>
      <c r="G160" s="305" t="s">
        <v>1</v>
      </c>
      <c r="H160" s="307" t="s">
        <v>1</v>
      </c>
      <c r="I160" s="309" t="s">
        <v>1</v>
      </c>
      <c r="J160" s="310">
        <v>0</v>
      </c>
      <c r="K160" s="310">
        <v>575430</v>
      </c>
      <c r="L160" s="311">
        <v>1124367</v>
      </c>
    </row>
    <row r="161" spans="2:12" ht="15" customHeight="1" thickBot="1" x14ac:dyDescent="0.3">
      <c r="B161" s="329" t="s">
        <v>0</v>
      </c>
      <c r="C161" s="330"/>
      <c r="D161" s="330"/>
      <c r="E161" s="330"/>
      <c r="F161" s="330"/>
      <c r="G161" s="330"/>
      <c r="H161" s="330"/>
      <c r="I161" s="330"/>
      <c r="J161" s="332">
        <f>J13+J62+J69+J80+J102+J136+J146+J153</f>
        <v>28955052.640000001</v>
      </c>
      <c r="K161" s="331">
        <v>123020829.08</v>
      </c>
      <c r="L161" s="418">
        <v>118556736.13</v>
      </c>
    </row>
    <row r="162" spans="2:12" ht="60" customHeight="1" x14ac:dyDescent="0.25"/>
    <row r="163" spans="2:12" ht="29.25" customHeight="1" x14ac:dyDescent="0.25"/>
    <row r="164" spans="2:12" ht="43.5" customHeight="1" x14ac:dyDescent="0.25"/>
    <row r="165" spans="2:12" ht="29.25" customHeight="1" x14ac:dyDescent="0.25"/>
    <row r="166" spans="2:12" ht="29.25" customHeight="1" x14ac:dyDescent="0.25"/>
    <row r="167" spans="2:12" ht="21.75" customHeight="1" x14ac:dyDescent="0.25"/>
    <row r="168" spans="2:12" ht="65.25" customHeight="1" x14ac:dyDescent="0.25"/>
    <row r="169" spans="2:12" ht="27.75" customHeight="1" x14ac:dyDescent="0.25"/>
    <row r="170" spans="2:12" ht="29.25" customHeight="1" x14ac:dyDescent="0.25"/>
    <row r="171" spans="2:12" ht="46.5" customHeight="1" x14ac:dyDescent="0.25"/>
    <row r="172" spans="2:12" ht="29.25" customHeight="1" x14ac:dyDescent="0.25"/>
    <row r="173" spans="2:12" ht="22.5" customHeight="1" x14ac:dyDescent="0.25"/>
    <row r="174" spans="2:12" ht="46.5" customHeight="1" x14ac:dyDescent="0.25"/>
    <row r="175" spans="2:12" ht="29.25" customHeight="1" x14ac:dyDescent="0.25"/>
    <row r="176" spans="2:12" ht="21.75" customHeight="1" x14ac:dyDescent="0.25"/>
    <row r="177" ht="29.25" customHeight="1" x14ac:dyDescent="0.25"/>
    <row r="178" ht="47.25" customHeight="1" x14ac:dyDescent="0.25"/>
    <row r="179" ht="15" customHeight="1" x14ac:dyDescent="0.25"/>
    <row r="180" ht="0.75" customHeight="1" x14ac:dyDescent="0.25"/>
    <row r="181" ht="21.75" customHeight="1" x14ac:dyDescent="0.25"/>
    <row r="182" ht="12.75" customHeight="1" x14ac:dyDescent="0.25"/>
    <row r="183" ht="2.85" customHeight="1" x14ac:dyDescent="0.25"/>
  </sheetData>
  <mergeCells count="3">
    <mergeCell ref="E12:H12"/>
    <mergeCell ref="I4:K4"/>
    <mergeCell ref="E120:G120"/>
  </mergeCells>
  <pageMargins left="1.1811023622047201" right="0.39370078740157499" top="0.78740157480314998" bottom="0.59055118110236204" header="0.31496063461453899" footer="0.31496063461453899"/>
  <pageSetup paperSize="9" scale="53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showGridLines="0" topLeftCell="A127" zoomScale="90" zoomScaleNormal="90" workbookViewId="0">
      <selection activeCell="J134" sqref="J134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6.7109375" customWidth="1"/>
    <col min="7" max="7" width="5.42578125" customWidth="1"/>
    <col min="8" max="8" width="5.28515625" customWidth="1"/>
    <col min="9" max="9" width="7.7109375" customWidth="1"/>
    <col min="10" max="10" width="15.140625" customWidth="1"/>
    <col min="11" max="11" width="16.5703125" customWidth="1"/>
    <col min="12" max="12" width="17.85546875" customWidth="1"/>
    <col min="13" max="13" width="1.140625" customWidth="1"/>
    <col min="14" max="242" width="9.140625" customWidth="1"/>
  </cols>
  <sheetData>
    <row r="1" spans="1:13" ht="12.75" customHeight="1" x14ac:dyDescent="0.25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175"/>
      <c r="M1" s="175"/>
    </row>
    <row r="2" spans="1:13" ht="12.75" customHeight="1" x14ac:dyDescent="0.25">
      <c r="A2" s="260"/>
      <c r="B2" s="261"/>
      <c r="C2" s="261"/>
      <c r="D2" s="261"/>
      <c r="E2" s="261"/>
      <c r="F2" s="261"/>
      <c r="G2" s="261"/>
      <c r="H2" s="261"/>
      <c r="I2" s="175"/>
      <c r="J2" s="263" t="s">
        <v>505</v>
      </c>
      <c r="K2" s="262"/>
      <c r="L2" s="175"/>
      <c r="M2" s="175"/>
    </row>
    <row r="3" spans="1:13" ht="12.75" customHeight="1" x14ac:dyDescent="0.25">
      <c r="A3" s="260"/>
      <c r="B3" s="261"/>
      <c r="C3" s="261"/>
      <c r="D3" s="261"/>
      <c r="E3" s="261"/>
      <c r="F3" s="261"/>
      <c r="G3" s="261"/>
      <c r="H3" s="261"/>
      <c r="I3" s="175"/>
      <c r="J3" s="10" t="s">
        <v>75</v>
      </c>
      <c r="K3" s="10"/>
      <c r="L3" s="227"/>
      <c r="M3" s="175"/>
    </row>
    <row r="4" spans="1:13" ht="12.75" customHeight="1" x14ac:dyDescent="0.25">
      <c r="A4" s="260"/>
      <c r="B4" s="392"/>
      <c r="C4" s="261"/>
      <c r="D4" s="261"/>
      <c r="E4" s="261"/>
      <c r="F4" s="261"/>
      <c r="G4" s="261"/>
      <c r="H4" s="261"/>
      <c r="I4" s="175"/>
      <c r="J4" s="564" t="s">
        <v>313</v>
      </c>
      <c r="K4" s="564"/>
      <c r="L4" s="566"/>
      <c r="M4" s="175"/>
    </row>
    <row r="5" spans="1:13" ht="12.75" customHeight="1" x14ac:dyDescent="0.25">
      <c r="A5" s="260"/>
      <c r="B5" s="261"/>
      <c r="C5" s="261"/>
      <c r="D5" s="261"/>
      <c r="E5" s="261"/>
      <c r="F5" s="261"/>
      <c r="G5" s="261"/>
      <c r="H5" s="261"/>
      <c r="I5" s="175"/>
      <c r="J5" s="263" t="s">
        <v>571</v>
      </c>
      <c r="K5" s="262"/>
      <c r="L5" s="175"/>
      <c r="M5" s="175"/>
    </row>
    <row r="6" spans="1:13" ht="12.75" hidden="1" customHeight="1" x14ac:dyDescent="0.25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2"/>
      <c r="L6" s="176"/>
      <c r="M6" s="175"/>
    </row>
    <row r="7" spans="1:13" ht="6" customHeight="1" x14ac:dyDescent="0.25">
      <c r="A7" s="266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5"/>
    </row>
    <row r="8" spans="1:13" ht="6.75" hidden="1" customHeight="1" x14ac:dyDescent="0.25">
      <c r="A8" s="267" t="s">
        <v>625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5"/>
    </row>
    <row r="9" spans="1:13" ht="40.5" customHeight="1" x14ac:dyDescent="0.25">
      <c r="A9" s="267" t="s">
        <v>626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5"/>
    </row>
    <row r="10" spans="1:13" ht="12.75" customHeight="1" x14ac:dyDescent="0.25">
      <c r="A10" s="268" t="s">
        <v>627</v>
      </c>
      <c r="B10" s="269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5"/>
    </row>
    <row r="11" spans="1:13" ht="12.75" customHeight="1" x14ac:dyDescent="0.25">
      <c r="A11" s="268" t="s">
        <v>553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65"/>
      <c r="L11" s="177"/>
      <c r="M11" s="175"/>
    </row>
    <row r="12" spans="1:13" ht="12.75" customHeight="1" x14ac:dyDescent="0.25">
      <c r="A12" s="271"/>
      <c r="B12" s="270"/>
      <c r="C12" s="270"/>
      <c r="D12" s="270"/>
      <c r="E12" s="270"/>
      <c r="F12" s="270"/>
      <c r="G12" s="270"/>
      <c r="H12" s="270"/>
      <c r="I12" s="270"/>
      <c r="J12" s="270"/>
      <c r="K12" s="265"/>
      <c r="L12" s="177"/>
      <c r="M12" s="175"/>
    </row>
    <row r="13" spans="1:13" ht="12.75" customHeight="1" thickBot="1" x14ac:dyDescent="0.3">
      <c r="A13" s="266"/>
      <c r="B13" s="270"/>
      <c r="C13" s="270"/>
      <c r="D13" s="270"/>
      <c r="E13" s="270"/>
      <c r="F13" s="270"/>
      <c r="G13" s="270"/>
      <c r="H13" s="270"/>
      <c r="I13" s="270"/>
      <c r="J13" s="270"/>
      <c r="K13" s="272"/>
      <c r="L13" s="273" t="s">
        <v>73</v>
      </c>
      <c r="M13" s="175"/>
    </row>
    <row r="14" spans="1:13" ht="42" customHeight="1" x14ac:dyDescent="0.25">
      <c r="A14" s="274"/>
      <c r="B14" s="393" t="s">
        <v>72</v>
      </c>
      <c r="C14" s="565" t="s">
        <v>68</v>
      </c>
      <c r="D14" s="565"/>
      <c r="E14" s="565"/>
      <c r="F14" s="565"/>
      <c r="G14" s="275" t="s">
        <v>70</v>
      </c>
      <c r="H14" s="276" t="s">
        <v>69</v>
      </c>
      <c r="I14" s="275" t="s">
        <v>67</v>
      </c>
      <c r="J14" s="276" t="s">
        <v>377</v>
      </c>
      <c r="K14" s="393" t="s">
        <v>379</v>
      </c>
      <c r="L14" s="277" t="s">
        <v>554</v>
      </c>
      <c r="M14" s="176"/>
    </row>
    <row r="15" spans="1:13" ht="16.5" customHeight="1" x14ac:dyDescent="0.25">
      <c r="A15" s="278"/>
      <c r="B15" s="279" t="s">
        <v>317</v>
      </c>
      <c r="C15" s="280" t="s">
        <v>44</v>
      </c>
      <c r="D15" s="281" t="s">
        <v>5</v>
      </c>
      <c r="E15" s="280" t="s">
        <v>4</v>
      </c>
      <c r="F15" s="282" t="s">
        <v>3</v>
      </c>
      <c r="G15" s="283" t="s">
        <v>1</v>
      </c>
      <c r="H15" s="283" t="s">
        <v>1</v>
      </c>
      <c r="I15" s="284" t="s">
        <v>1</v>
      </c>
      <c r="J15" s="285">
        <v>25900</v>
      </c>
      <c r="K15" s="285">
        <v>26900</v>
      </c>
      <c r="L15" s="286">
        <v>26900</v>
      </c>
      <c r="M15" s="176"/>
    </row>
    <row r="16" spans="1:13" ht="36" customHeight="1" x14ac:dyDescent="0.25">
      <c r="A16" s="278"/>
      <c r="B16" s="287" t="s">
        <v>597</v>
      </c>
      <c r="C16" s="288" t="s">
        <v>44</v>
      </c>
      <c r="D16" s="289" t="s">
        <v>5</v>
      </c>
      <c r="E16" s="288" t="s">
        <v>4</v>
      </c>
      <c r="F16" s="290" t="s">
        <v>598</v>
      </c>
      <c r="G16" s="291" t="s">
        <v>1</v>
      </c>
      <c r="H16" s="291" t="s">
        <v>1</v>
      </c>
      <c r="I16" s="292" t="s">
        <v>1</v>
      </c>
      <c r="J16" s="496">
        <v>25900</v>
      </c>
      <c r="K16" s="293">
        <v>26900</v>
      </c>
      <c r="L16" s="294">
        <v>26900</v>
      </c>
      <c r="M16" s="176"/>
    </row>
    <row r="17" spans="1:13" ht="19.5" customHeight="1" x14ac:dyDescent="0.25">
      <c r="A17" s="278"/>
      <c r="B17" s="295" t="s">
        <v>45</v>
      </c>
      <c r="C17" s="288" t="s">
        <v>44</v>
      </c>
      <c r="D17" s="289" t="s">
        <v>5</v>
      </c>
      <c r="E17" s="288" t="s">
        <v>4</v>
      </c>
      <c r="F17" s="290" t="s">
        <v>598</v>
      </c>
      <c r="G17" s="291">
        <v>3</v>
      </c>
      <c r="H17" s="291">
        <v>4</v>
      </c>
      <c r="I17" s="292" t="s">
        <v>1</v>
      </c>
      <c r="J17" s="293">
        <v>25900</v>
      </c>
      <c r="K17" s="293">
        <v>26900</v>
      </c>
      <c r="L17" s="294">
        <v>26900</v>
      </c>
      <c r="M17" s="176"/>
    </row>
    <row r="18" spans="1:13" ht="33.75" customHeight="1" x14ac:dyDescent="0.25">
      <c r="A18" s="278"/>
      <c r="B18" s="296" t="s">
        <v>22</v>
      </c>
      <c r="C18" s="297" t="s">
        <v>44</v>
      </c>
      <c r="D18" s="298" t="s">
        <v>5</v>
      </c>
      <c r="E18" s="297" t="s">
        <v>4</v>
      </c>
      <c r="F18" s="299" t="s">
        <v>598</v>
      </c>
      <c r="G18" s="300">
        <v>3</v>
      </c>
      <c r="H18" s="300">
        <v>4</v>
      </c>
      <c r="I18" s="301" t="s">
        <v>19</v>
      </c>
      <c r="J18" s="302">
        <v>25900</v>
      </c>
      <c r="K18" s="302">
        <v>26900</v>
      </c>
      <c r="L18" s="303">
        <v>26900</v>
      </c>
      <c r="M18" s="176"/>
    </row>
    <row r="19" spans="1:13" ht="63" customHeight="1" x14ac:dyDescent="0.25">
      <c r="A19" s="278"/>
      <c r="B19" s="304" t="s">
        <v>668</v>
      </c>
      <c r="C19" s="305" t="s">
        <v>14</v>
      </c>
      <c r="D19" s="306" t="s">
        <v>5</v>
      </c>
      <c r="E19" s="305" t="s">
        <v>4</v>
      </c>
      <c r="F19" s="307" t="s">
        <v>3</v>
      </c>
      <c r="G19" s="308" t="s">
        <v>1</v>
      </c>
      <c r="H19" s="308" t="s">
        <v>1</v>
      </c>
      <c r="I19" s="309" t="s">
        <v>1</v>
      </c>
      <c r="J19" s="310">
        <v>3901270</v>
      </c>
      <c r="K19" s="310">
        <v>3542270</v>
      </c>
      <c r="L19" s="311">
        <v>3542270</v>
      </c>
      <c r="M19" s="176"/>
    </row>
    <row r="20" spans="1:13" ht="35.25" customHeight="1" x14ac:dyDescent="0.25">
      <c r="A20" s="278"/>
      <c r="B20" s="312" t="s">
        <v>573</v>
      </c>
      <c r="C20" s="313" t="s">
        <v>14</v>
      </c>
      <c r="D20" s="314" t="s">
        <v>31</v>
      </c>
      <c r="E20" s="313" t="s">
        <v>4</v>
      </c>
      <c r="F20" s="315" t="s">
        <v>3</v>
      </c>
      <c r="G20" s="316" t="s">
        <v>1</v>
      </c>
      <c r="H20" s="316" t="s">
        <v>1</v>
      </c>
      <c r="I20" s="317" t="s">
        <v>1</v>
      </c>
      <c r="J20" s="506">
        <f>J21</f>
        <v>4227180</v>
      </c>
      <c r="K20" s="318">
        <v>3542270</v>
      </c>
      <c r="L20" s="319">
        <v>3542270</v>
      </c>
      <c r="M20" s="176"/>
    </row>
    <row r="21" spans="1:13" ht="29.25" customHeight="1" x14ac:dyDescent="0.25">
      <c r="A21" s="278"/>
      <c r="B21" s="287" t="s">
        <v>612</v>
      </c>
      <c r="C21" s="288" t="s">
        <v>14</v>
      </c>
      <c r="D21" s="289" t="s">
        <v>31</v>
      </c>
      <c r="E21" s="288" t="s">
        <v>30</v>
      </c>
      <c r="F21" s="290" t="s">
        <v>3</v>
      </c>
      <c r="G21" s="291" t="s">
        <v>1</v>
      </c>
      <c r="H21" s="291" t="s">
        <v>1</v>
      </c>
      <c r="I21" s="292" t="s">
        <v>1</v>
      </c>
      <c r="J21" s="293">
        <f>J22+J25+J28</f>
        <v>4227180</v>
      </c>
      <c r="K21" s="293">
        <v>3542270</v>
      </c>
      <c r="L21" s="294">
        <v>3542270</v>
      </c>
      <c r="M21" s="176"/>
    </row>
    <row r="22" spans="1:13" ht="35.25" customHeight="1" x14ac:dyDescent="0.25">
      <c r="A22" s="278"/>
      <c r="B22" s="287" t="s">
        <v>372</v>
      </c>
      <c r="C22" s="288" t="s">
        <v>14</v>
      </c>
      <c r="D22" s="289" t="s">
        <v>31</v>
      </c>
      <c r="E22" s="288" t="s">
        <v>30</v>
      </c>
      <c r="F22" s="290" t="s">
        <v>613</v>
      </c>
      <c r="G22" s="291" t="s">
        <v>1</v>
      </c>
      <c r="H22" s="291" t="s">
        <v>1</v>
      </c>
      <c r="I22" s="292" t="s">
        <v>1</v>
      </c>
      <c r="J22" s="293">
        <v>359000</v>
      </c>
      <c r="K22" s="293">
        <v>0</v>
      </c>
      <c r="L22" s="294">
        <v>0</v>
      </c>
      <c r="M22" s="176"/>
    </row>
    <row r="23" spans="1:13" ht="18" customHeight="1" x14ac:dyDescent="0.25">
      <c r="A23" s="278"/>
      <c r="B23" s="295" t="s">
        <v>17</v>
      </c>
      <c r="C23" s="288" t="s">
        <v>14</v>
      </c>
      <c r="D23" s="289" t="s">
        <v>31</v>
      </c>
      <c r="E23" s="288" t="s">
        <v>30</v>
      </c>
      <c r="F23" s="290" t="s">
        <v>613</v>
      </c>
      <c r="G23" s="291">
        <v>8</v>
      </c>
      <c r="H23" s="291">
        <v>1</v>
      </c>
      <c r="I23" s="292" t="s">
        <v>1</v>
      </c>
      <c r="J23" s="293">
        <v>359000</v>
      </c>
      <c r="K23" s="293">
        <v>0</v>
      </c>
      <c r="L23" s="294">
        <v>0</v>
      </c>
      <c r="M23" s="176"/>
    </row>
    <row r="24" spans="1:13" ht="15" customHeight="1" x14ac:dyDescent="0.25">
      <c r="A24" s="278"/>
      <c r="B24" s="296" t="s">
        <v>15</v>
      </c>
      <c r="C24" s="297" t="s">
        <v>14</v>
      </c>
      <c r="D24" s="298" t="s">
        <v>31</v>
      </c>
      <c r="E24" s="297" t="s">
        <v>30</v>
      </c>
      <c r="F24" s="299" t="s">
        <v>613</v>
      </c>
      <c r="G24" s="300">
        <v>8</v>
      </c>
      <c r="H24" s="300">
        <v>1</v>
      </c>
      <c r="I24" s="301" t="s">
        <v>12</v>
      </c>
      <c r="J24" s="302">
        <v>359000</v>
      </c>
      <c r="K24" s="302">
        <v>0</v>
      </c>
      <c r="L24" s="303">
        <v>0</v>
      </c>
      <c r="M24" s="176"/>
    </row>
    <row r="25" spans="1:13" ht="15" customHeight="1" x14ac:dyDescent="0.25">
      <c r="A25" s="278"/>
      <c r="B25" s="320" t="s">
        <v>16</v>
      </c>
      <c r="C25" s="321" t="s">
        <v>14</v>
      </c>
      <c r="D25" s="322" t="s">
        <v>31</v>
      </c>
      <c r="E25" s="321" t="s">
        <v>30</v>
      </c>
      <c r="F25" s="323" t="s">
        <v>13</v>
      </c>
      <c r="G25" s="324" t="s">
        <v>1</v>
      </c>
      <c r="H25" s="324" t="s">
        <v>1</v>
      </c>
      <c r="I25" s="325" t="s">
        <v>1</v>
      </c>
      <c r="J25" s="326">
        <f>J27</f>
        <v>3860880</v>
      </c>
      <c r="K25" s="326">
        <v>3534970</v>
      </c>
      <c r="L25" s="327">
        <v>3534970</v>
      </c>
      <c r="M25" s="176"/>
    </row>
    <row r="26" spans="1:13" ht="16.5" customHeight="1" x14ac:dyDescent="0.25">
      <c r="A26" s="278"/>
      <c r="B26" s="295" t="s">
        <v>17</v>
      </c>
      <c r="C26" s="288" t="s">
        <v>14</v>
      </c>
      <c r="D26" s="289" t="s">
        <v>31</v>
      </c>
      <c r="E26" s="288" t="s">
        <v>30</v>
      </c>
      <c r="F26" s="290" t="s">
        <v>13</v>
      </c>
      <c r="G26" s="291">
        <v>8</v>
      </c>
      <c r="H26" s="291">
        <v>1</v>
      </c>
      <c r="I26" s="292" t="s">
        <v>1</v>
      </c>
      <c r="J26" s="293">
        <v>3860880</v>
      </c>
      <c r="K26" s="293">
        <v>3534970</v>
      </c>
      <c r="L26" s="294">
        <v>3534970</v>
      </c>
      <c r="M26" s="176"/>
    </row>
    <row r="27" spans="1:13" ht="18" customHeight="1" x14ac:dyDescent="0.25">
      <c r="A27" s="278"/>
      <c r="B27" s="296" t="s">
        <v>15</v>
      </c>
      <c r="C27" s="297" t="s">
        <v>14</v>
      </c>
      <c r="D27" s="298" t="s">
        <v>31</v>
      </c>
      <c r="E27" s="297" t="s">
        <v>30</v>
      </c>
      <c r="F27" s="299" t="s">
        <v>13</v>
      </c>
      <c r="G27" s="300">
        <v>8</v>
      </c>
      <c r="H27" s="300">
        <v>1</v>
      </c>
      <c r="I27" s="301" t="s">
        <v>12</v>
      </c>
      <c r="J27" s="302">
        <v>3860880</v>
      </c>
      <c r="K27" s="302">
        <v>3534970</v>
      </c>
      <c r="L27" s="303">
        <v>3534970</v>
      </c>
      <c r="M27" s="176"/>
    </row>
    <row r="28" spans="1:13" ht="15" customHeight="1" x14ac:dyDescent="0.25">
      <c r="A28" s="278"/>
      <c r="B28" s="320" t="s">
        <v>595</v>
      </c>
      <c r="C28" s="321" t="s">
        <v>14</v>
      </c>
      <c r="D28" s="322" t="s">
        <v>31</v>
      </c>
      <c r="E28" s="321" t="s">
        <v>30</v>
      </c>
      <c r="F28" s="323" t="s">
        <v>359</v>
      </c>
      <c r="G28" s="324" t="s">
        <v>1</v>
      </c>
      <c r="H28" s="324" t="s">
        <v>1</v>
      </c>
      <c r="I28" s="325" t="s">
        <v>1</v>
      </c>
      <c r="J28" s="326">
        <v>7300</v>
      </c>
      <c r="K28" s="326">
        <v>7300</v>
      </c>
      <c r="L28" s="327">
        <v>7300</v>
      </c>
      <c r="M28" s="176"/>
    </row>
    <row r="29" spans="1:13" ht="19.5" customHeight="1" x14ac:dyDescent="0.25">
      <c r="A29" s="278"/>
      <c r="B29" s="295" t="s">
        <v>17</v>
      </c>
      <c r="C29" s="288" t="s">
        <v>14</v>
      </c>
      <c r="D29" s="289" t="s">
        <v>31</v>
      </c>
      <c r="E29" s="288" t="s">
        <v>30</v>
      </c>
      <c r="F29" s="290" t="s">
        <v>359</v>
      </c>
      <c r="G29" s="291">
        <v>8</v>
      </c>
      <c r="H29" s="291">
        <v>1</v>
      </c>
      <c r="I29" s="292" t="s">
        <v>1</v>
      </c>
      <c r="J29" s="293">
        <v>7300</v>
      </c>
      <c r="K29" s="293">
        <v>7300</v>
      </c>
      <c r="L29" s="294">
        <v>7300</v>
      </c>
      <c r="M29" s="176"/>
    </row>
    <row r="30" spans="1:13" ht="21.75" customHeight="1" x14ac:dyDescent="0.25">
      <c r="A30" s="278"/>
      <c r="B30" s="296" t="s">
        <v>15</v>
      </c>
      <c r="C30" s="297" t="s">
        <v>14</v>
      </c>
      <c r="D30" s="298" t="s">
        <v>31</v>
      </c>
      <c r="E30" s="297" t="s">
        <v>30</v>
      </c>
      <c r="F30" s="299" t="s">
        <v>359</v>
      </c>
      <c r="G30" s="300">
        <v>8</v>
      </c>
      <c r="H30" s="300">
        <v>1</v>
      </c>
      <c r="I30" s="301" t="s">
        <v>12</v>
      </c>
      <c r="J30" s="302">
        <v>7300</v>
      </c>
      <c r="K30" s="302">
        <v>7300</v>
      </c>
      <c r="L30" s="303">
        <v>7300</v>
      </c>
      <c r="M30" s="176"/>
    </row>
    <row r="31" spans="1:13" ht="66.75" customHeight="1" x14ac:dyDescent="0.25">
      <c r="A31" s="278"/>
      <c r="B31" s="304" t="s">
        <v>660</v>
      </c>
      <c r="C31" s="305" t="s">
        <v>7</v>
      </c>
      <c r="D31" s="306" t="s">
        <v>5</v>
      </c>
      <c r="E31" s="305" t="s">
        <v>4</v>
      </c>
      <c r="F31" s="307" t="s">
        <v>3</v>
      </c>
      <c r="G31" s="308" t="s">
        <v>1</v>
      </c>
      <c r="H31" s="308" t="s">
        <v>1</v>
      </c>
      <c r="I31" s="309" t="s">
        <v>1</v>
      </c>
      <c r="J31" s="226">
        <f>J32</f>
        <v>10386816.859999999</v>
      </c>
      <c r="K31" s="226">
        <v>105442767.53</v>
      </c>
      <c r="L31" s="232">
        <v>101094366.20999999</v>
      </c>
      <c r="M31" s="176"/>
    </row>
    <row r="32" spans="1:13" ht="24.75" customHeight="1" x14ac:dyDescent="0.25">
      <c r="A32" s="278"/>
      <c r="B32" s="312" t="s">
        <v>573</v>
      </c>
      <c r="C32" s="489" t="s">
        <v>7</v>
      </c>
      <c r="D32" s="490" t="s">
        <v>31</v>
      </c>
      <c r="E32" s="491" t="s">
        <v>4</v>
      </c>
      <c r="F32" s="492" t="s">
        <v>3</v>
      </c>
      <c r="G32" s="316" t="s">
        <v>1</v>
      </c>
      <c r="H32" s="316" t="s">
        <v>1</v>
      </c>
      <c r="I32" s="317" t="s">
        <v>1</v>
      </c>
      <c r="J32" s="318">
        <f>J33+J42+J46+J52+J56+J68+J72</f>
        <v>10386816.859999999</v>
      </c>
      <c r="K32" s="318">
        <v>105442767.53</v>
      </c>
      <c r="L32" s="319">
        <v>2925523.52</v>
      </c>
      <c r="M32" s="176"/>
    </row>
    <row r="33" spans="1:13" ht="28.5" customHeight="1" x14ac:dyDescent="0.25">
      <c r="A33" s="465"/>
      <c r="B33" s="467" t="s">
        <v>40</v>
      </c>
      <c r="C33" s="471" t="s">
        <v>7</v>
      </c>
      <c r="D33" s="469" t="s">
        <v>31</v>
      </c>
      <c r="E33" s="470" t="s">
        <v>30</v>
      </c>
      <c r="F33" s="472" t="s">
        <v>36</v>
      </c>
      <c r="G33" s="341">
        <v>4</v>
      </c>
      <c r="H33" s="341">
        <v>9</v>
      </c>
      <c r="I33" s="301" t="s">
        <v>1</v>
      </c>
      <c r="J33" s="498">
        <f>J34+J40</f>
        <v>3222751.55</v>
      </c>
      <c r="K33" s="466">
        <v>5154464.78</v>
      </c>
      <c r="L33" s="466">
        <v>2734336.13</v>
      </c>
      <c r="M33" s="176"/>
    </row>
    <row r="34" spans="1:13" ht="21.75" customHeight="1" x14ac:dyDescent="0.25">
      <c r="A34" s="278"/>
      <c r="B34" s="320" t="s">
        <v>602</v>
      </c>
      <c r="C34" s="321" t="s">
        <v>7</v>
      </c>
      <c r="D34" s="322" t="s">
        <v>31</v>
      </c>
      <c r="E34" s="321" t="s">
        <v>30</v>
      </c>
      <c r="F34" s="323" t="s">
        <v>3</v>
      </c>
      <c r="G34" s="324" t="s">
        <v>1</v>
      </c>
      <c r="H34" s="324" t="s">
        <v>1</v>
      </c>
      <c r="I34" s="325" t="s">
        <v>1</v>
      </c>
      <c r="J34" s="326">
        <f>J35</f>
        <v>1915131.78</v>
      </c>
      <c r="K34" s="326">
        <v>3656720</v>
      </c>
      <c r="L34" s="327">
        <v>1114520</v>
      </c>
      <c r="M34" s="176"/>
    </row>
    <row r="35" spans="1:13" ht="31.5" customHeight="1" x14ac:dyDescent="0.25">
      <c r="A35" s="278"/>
      <c r="B35" s="445" t="s">
        <v>38</v>
      </c>
      <c r="C35" s="297" t="s">
        <v>7</v>
      </c>
      <c r="D35" s="298" t="s">
        <v>31</v>
      </c>
      <c r="E35" s="297" t="s">
        <v>30</v>
      </c>
      <c r="F35" s="299" t="s">
        <v>36</v>
      </c>
      <c r="G35" s="300" t="s">
        <v>1</v>
      </c>
      <c r="H35" s="300" t="s">
        <v>1</v>
      </c>
      <c r="I35" s="301" t="s">
        <v>1</v>
      </c>
      <c r="J35" s="293">
        <f>J36</f>
        <v>1915131.78</v>
      </c>
      <c r="K35" s="293">
        <v>1089098</v>
      </c>
      <c r="L35" s="294">
        <v>1114520</v>
      </c>
      <c r="M35" s="176"/>
    </row>
    <row r="36" spans="1:13" ht="31.5" customHeight="1" x14ac:dyDescent="0.25">
      <c r="A36" s="278"/>
      <c r="B36" s="296" t="s">
        <v>22</v>
      </c>
      <c r="C36" s="297" t="s">
        <v>7</v>
      </c>
      <c r="D36" s="298" t="s">
        <v>31</v>
      </c>
      <c r="E36" s="297" t="s">
        <v>30</v>
      </c>
      <c r="F36" s="299" t="s">
        <v>36</v>
      </c>
      <c r="G36" s="300">
        <v>4</v>
      </c>
      <c r="H36" s="300">
        <v>9</v>
      </c>
      <c r="I36" s="301" t="s">
        <v>19</v>
      </c>
      <c r="J36" s="509">
        <v>1915131.78</v>
      </c>
      <c r="K36" s="293">
        <v>1089098</v>
      </c>
      <c r="L36" s="294">
        <v>1114520</v>
      </c>
      <c r="M36" s="176"/>
    </row>
    <row r="37" spans="1:13" ht="31.5" customHeight="1" x14ac:dyDescent="0.25">
      <c r="A37" s="278"/>
      <c r="B37" s="478" t="s">
        <v>603</v>
      </c>
      <c r="C37" s="550" t="s">
        <v>696</v>
      </c>
      <c r="D37" s="571"/>
      <c r="E37" s="571"/>
      <c r="F37" s="572"/>
      <c r="G37" s="300"/>
      <c r="H37" s="300"/>
      <c r="I37" s="301"/>
      <c r="J37" s="224">
        <f>J38</f>
        <v>0</v>
      </c>
      <c r="K37" s="347">
        <f t="shared" ref="K37:L38" si="0">K38</f>
        <v>2567622</v>
      </c>
      <c r="L37" s="357">
        <f t="shared" si="0"/>
        <v>0</v>
      </c>
      <c r="M37" s="499">
        <f t="shared" ref="M37:M38" si="1">M38</f>
        <v>0</v>
      </c>
    </row>
    <row r="38" spans="1:13" ht="31.5" customHeight="1" x14ac:dyDescent="0.25">
      <c r="A38" s="278"/>
      <c r="B38" s="478" t="s">
        <v>23</v>
      </c>
      <c r="C38" s="550" t="s">
        <v>696</v>
      </c>
      <c r="D38" s="571"/>
      <c r="E38" s="571"/>
      <c r="F38" s="572"/>
      <c r="G38" s="300">
        <v>4</v>
      </c>
      <c r="H38" s="300">
        <v>9</v>
      </c>
      <c r="I38" s="301"/>
      <c r="J38" s="223">
        <f>J39</f>
        <v>0</v>
      </c>
      <c r="K38" s="223">
        <f t="shared" si="0"/>
        <v>2567622</v>
      </c>
      <c r="L38" s="347">
        <f t="shared" si="0"/>
        <v>0</v>
      </c>
      <c r="M38" s="499">
        <f t="shared" si="1"/>
        <v>0</v>
      </c>
    </row>
    <row r="39" spans="1:13" ht="31.5" customHeight="1" x14ac:dyDescent="0.25">
      <c r="A39" s="278"/>
      <c r="B39" s="484" t="s">
        <v>661</v>
      </c>
      <c r="C39" s="550" t="s">
        <v>696</v>
      </c>
      <c r="D39" s="571"/>
      <c r="E39" s="571"/>
      <c r="F39" s="572"/>
      <c r="G39" s="300">
        <v>4</v>
      </c>
      <c r="H39" s="300">
        <v>9</v>
      </c>
      <c r="I39" s="301">
        <v>240</v>
      </c>
      <c r="J39" s="224">
        <v>0</v>
      </c>
      <c r="K39" s="388">
        <v>2567622</v>
      </c>
      <c r="L39" s="347">
        <v>0</v>
      </c>
      <c r="M39" s="499">
        <v>0</v>
      </c>
    </row>
    <row r="40" spans="1:13" ht="31.5" customHeight="1" x14ac:dyDescent="0.25">
      <c r="A40" s="465"/>
      <c r="B40" s="320" t="s">
        <v>603</v>
      </c>
      <c r="C40" s="321" t="s">
        <v>7</v>
      </c>
      <c r="D40" s="322" t="s">
        <v>31</v>
      </c>
      <c r="E40" s="321" t="s">
        <v>37</v>
      </c>
      <c r="F40" s="323" t="s">
        <v>3</v>
      </c>
      <c r="G40" s="324" t="s">
        <v>1</v>
      </c>
      <c r="H40" s="324" t="s">
        <v>1</v>
      </c>
      <c r="I40" s="325" t="s">
        <v>1</v>
      </c>
      <c r="J40" s="497">
        <f>J41</f>
        <v>1307619.77</v>
      </c>
      <c r="K40" s="302">
        <v>1497744.78</v>
      </c>
      <c r="L40" s="303">
        <v>1619816.13</v>
      </c>
      <c r="M40" s="176"/>
    </row>
    <row r="41" spans="1:13" ht="31.5" customHeight="1" x14ac:dyDescent="0.25">
      <c r="A41" s="465"/>
      <c r="B41" s="445" t="s">
        <v>23</v>
      </c>
      <c r="C41" s="297" t="s">
        <v>7</v>
      </c>
      <c r="D41" s="298" t="s">
        <v>31</v>
      </c>
      <c r="E41" s="297" t="s">
        <v>37</v>
      </c>
      <c r="F41" s="299" t="s">
        <v>20</v>
      </c>
      <c r="G41" s="300" t="s">
        <v>1</v>
      </c>
      <c r="H41" s="300" t="s">
        <v>1</v>
      </c>
      <c r="I41" s="301" t="s">
        <v>1</v>
      </c>
      <c r="J41" s="302">
        <v>1307619.77</v>
      </c>
      <c r="K41" s="302">
        <v>1497744.78</v>
      </c>
      <c r="L41" s="303">
        <v>1619816.13</v>
      </c>
      <c r="M41" s="176"/>
    </row>
    <row r="42" spans="1:13" ht="31.5" customHeight="1" x14ac:dyDescent="0.25">
      <c r="A42" s="465"/>
      <c r="B42" s="287" t="s">
        <v>604</v>
      </c>
      <c r="C42" s="288" t="s">
        <v>7</v>
      </c>
      <c r="D42" s="289" t="s">
        <v>31</v>
      </c>
      <c r="E42" s="288" t="s">
        <v>6</v>
      </c>
      <c r="F42" s="290" t="s">
        <v>3</v>
      </c>
      <c r="G42" s="291" t="s">
        <v>1</v>
      </c>
      <c r="H42" s="291" t="s">
        <v>1</v>
      </c>
      <c r="I42" s="292" t="s">
        <v>1</v>
      </c>
      <c r="J42" s="496">
        <v>246055.59</v>
      </c>
      <c r="K42" s="293">
        <v>60000</v>
      </c>
      <c r="L42" s="294">
        <v>260000</v>
      </c>
      <c r="M42" s="176"/>
    </row>
    <row r="43" spans="1:13" ht="31.5" customHeight="1" x14ac:dyDescent="0.25">
      <c r="A43" s="465"/>
      <c r="B43" s="287" t="s">
        <v>605</v>
      </c>
      <c r="C43" s="288" t="s">
        <v>7</v>
      </c>
      <c r="D43" s="289" t="s">
        <v>31</v>
      </c>
      <c r="E43" s="288" t="s">
        <v>6</v>
      </c>
      <c r="F43" s="290" t="s">
        <v>606</v>
      </c>
      <c r="G43" s="291" t="s">
        <v>1</v>
      </c>
      <c r="H43" s="291" t="s">
        <v>1</v>
      </c>
      <c r="I43" s="292" t="s">
        <v>1</v>
      </c>
      <c r="J43" s="293">
        <v>246055.59</v>
      </c>
      <c r="K43" s="293">
        <v>60000</v>
      </c>
      <c r="L43" s="294">
        <v>260000</v>
      </c>
      <c r="M43" s="176"/>
    </row>
    <row r="44" spans="1:13" ht="31.5" customHeight="1" x14ac:dyDescent="0.25">
      <c r="A44" s="465"/>
      <c r="B44" s="295" t="s">
        <v>35</v>
      </c>
      <c r="C44" s="288" t="s">
        <v>7</v>
      </c>
      <c r="D44" s="289" t="s">
        <v>31</v>
      </c>
      <c r="E44" s="288" t="s">
        <v>6</v>
      </c>
      <c r="F44" s="290" t="s">
        <v>606</v>
      </c>
      <c r="G44" s="291">
        <v>4</v>
      </c>
      <c r="H44" s="291">
        <v>12</v>
      </c>
      <c r="I44" s="292" t="s">
        <v>1</v>
      </c>
      <c r="J44" s="293">
        <v>246055.59</v>
      </c>
      <c r="K44" s="293">
        <v>60000</v>
      </c>
      <c r="L44" s="294">
        <v>260000</v>
      </c>
      <c r="M44" s="176"/>
    </row>
    <row r="45" spans="1:13" ht="31.5" customHeight="1" x14ac:dyDescent="0.25">
      <c r="A45" s="465"/>
      <c r="B45" s="295" t="s">
        <v>22</v>
      </c>
      <c r="C45" s="300" t="s">
        <v>7</v>
      </c>
      <c r="D45" s="298" t="s">
        <v>31</v>
      </c>
      <c r="E45" s="297" t="s">
        <v>6</v>
      </c>
      <c r="F45" s="468" t="s">
        <v>606</v>
      </c>
      <c r="G45" s="341">
        <v>4</v>
      </c>
      <c r="H45" s="300">
        <v>12</v>
      </c>
      <c r="I45" s="301" t="s">
        <v>19</v>
      </c>
      <c r="J45" s="302">
        <v>246055.59</v>
      </c>
      <c r="K45" s="302">
        <v>60000</v>
      </c>
      <c r="L45" s="303">
        <v>260000</v>
      </c>
      <c r="M45" s="176"/>
    </row>
    <row r="46" spans="1:13" s="475" customFormat="1" ht="19.5" customHeight="1" x14ac:dyDescent="0.25">
      <c r="A46" s="473"/>
      <c r="B46" s="446" t="s">
        <v>607</v>
      </c>
      <c r="C46" s="200" t="s">
        <v>7</v>
      </c>
      <c r="D46" s="206" t="s">
        <v>31</v>
      </c>
      <c r="E46" s="200" t="s">
        <v>21</v>
      </c>
      <c r="F46" s="212" t="s">
        <v>3</v>
      </c>
      <c r="G46" s="187" t="s">
        <v>1</v>
      </c>
      <c r="H46" s="187" t="s">
        <v>1</v>
      </c>
      <c r="I46" s="219" t="s">
        <v>1</v>
      </c>
      <c r="J46" s="495">
        <v>9744.41</v>
      </c>
      <c r="K46" s="488">
        <v>98450659</v>
      </c>
      <c r="L46" s="231">
        <v>96568603</v>
      </c>
      <c r="M46" s="474"/>
    </row>
    <row r="47" spans="1:13" s="475" customFormat="1" ht="19.5" customHeight="1" x14ac:dyDescent="0.25">
      <c r="A47" s="473"/>
      <c r="B47" s="478" t="s">
        <v>32</v>
      </c>
      <c r="C47" s="198" t="s">
        <v>7</v>
      </c>
      <c r="D47" s="204" t="s">
        <v>31</v>
      </c>
      <c r="E47" s="198" t="s">
        <v>21</v>
      </c>
      <c r="F47" s="210" t="s">
        <v>29</v>
      </c>
      <c r="G47" s="185" t="s">
        <v>1</v>
      </c>
      <c r="H47" s="185" t="s">
        <v>1</v>
      </c>
      <c r="I47" s="217" t="s">
        <v>1</v>
      </c>
      <c r="J47" s="223">
        <v>9744.41</v>
      </c>
      <c r="K47" s="225">
        <v>98450659</v>
      </c>
      <c r="L47" s="229">
        <v>96568603</v>
      </c>
      <c r="M47" s="474"/>
    </row>
    <row r="48" spans="1:13" s="475" customFormat="1" ht="18.75" customHeight="1" x14ac:dyDescent="0.25">
      <c r="A48" s="473"/>
      <c r="B48" s="479" t="s">
        <v>33</v>
      </c>
      <c r="C48" s="198" t="s">
        <v>7</v>
      </c>
      <c r="D48" s="204" t="s">
        <v>31</v>
      </c>
      <c r="E48" s="198" t="s">
        <v>21</v>
      </c>
      <c r="F48" s="210" t="s">
        <v>29</v>
      </c>
      <c r="G48" s="185">
        <v>5</v>
      </c>
      <c r="H48" s="185">
        <v>1</v>
      </c>
      <c r="I48" s="217" t="s">
        <v>1</v>
      </c>
      <c r="J48" s="224">
        <v>9744.41</v>
      </c>
      <c r="K48" s="224">
        <v>4800</v>
      </c>
      <c r="L48" s="230">
        <v>4800</v>
      </c>
      <c r="M48" s="474"/>
    </row>
    <row r="49" spans="1:13" s="475" customFormat="1" ht="31.5" x14ac:dyDescent="0.25">
      <c r="A49" s="473"/>
      <c r="B49" s="480" t="s">
        <v>22</v>
      </c>
      <c r="C49" s="462" t="s">
        <v>7</v>
      </c>
      <c r="D49" s="205" t="s">
        <v>31</v>
      </c>
      <c r="E49" s="462" t="s">
        <v>21</v>
      </c>
      <c r="F49" s="211" t="s">
        <v>29</v>
      </c>
      <c r="G49" s="461">
        <v>5</v>
      </c>
      <c r="H49" s="461">
        <v>1</v>
      </c>
      <c r="I49" s="218" t="s">
        <v>19</v>
      </c>
      <c r="J49" s="224">
        <v>9744.41</v>
      </c>
      <c r="K49" s="224">
        <v>4800</v>
      </c>
      <c r="L49" s="230">
        <v>4800</v>
      </c>
      <c r="M49" s="474"/>
    </row>
    <row r="50" spans="1:13" s="475" customFormat="1" ht="47.25" x14ac:dyDescent="0.25">
      <c r="A50" s="476"/>
      <c r="B50" s="247" t="s">
        <v>653</v>
      </c>
      <c r="C50" s="550" t="s">
        <v>695</v>
      </c>
      <c r="D50" s="551"/>
      <c r="E50" s="551"/>
      <c r="F50" s="552"/>
      <c r="G50" s="192">
        <v>5</v>
      </c>
      <c r="H50" s="192">
        <v>1</v>
      </c>
      <c r="I50" s="218"/>
      <c r="J50" s="347"/>
      <c r="K50" s="223">
        <f>K51</f>
        <v>98445859</v>
      </c>
      <c r="L50" s="229">
        <f>L51</f>
        <v>96563803</v>
      </c>
      <c r="M50" s="474"/>
    </row>
    <row r="51" spans="1:13" s="475" customFormat="1" ht="15.75" x14ac:dyDescent="0.25">
      <c r="A51" s="476"/>
      <c r="B51" s="248" t="s">
        <v>657</v>
      </c>
      <c r="C51" s="550" t="s">
        <v>695</v>
      </c>
      <c r="D51" s="551"/>
      <c r="E51" s="551"/>
      <c r="F51" s="552"/>
      <c r="G51" s="192">
        <v>5</v>
      </c>
      <c r="H51" s="192">
        <v>1</v>
      </c>
      <c r="I51" s="218">
        <v>410</v>
      </c>
      <c r="J51" s="347"/>
      <c r="K51" s="388">
        <v>98445859</v>
      </c>
      <c r="L51" s="390">
        <v>96563803</v>
      </c>
      <c r="M51" s="474"/>
    </row>
    <row r="52" spans="1:13" s="475" customFormat="1" ht="33.75" customHeight="1" x14ac:dyDescent="0.25">
      <c r="A52" s="473"/>
      <c r="B52" s="477" t="s">
        <v>608</v>
      </c>
      <c r="C52" s="200" t="s">
        <v>7</v>
      </c>
      <c r="D52" s="206" t="s">
        <v>31</v>
      </c>
      <c r="E52" s="200" t="s">
        <v>48</v>
      </c>
      <c r="F52" s="212" t="s">
        <v>3</v>
      </c>
      <c r="G52" s="187" t="s">
        <v>1</v>
      </c>
      <c r="H52" s="187" t="s">
        <v>1</v>
      </c>
      <c r="I52" s="219" t="s">
        <v>1</v>
      </c>
      <c r="J52" s="494">
        <f>J53</f>
        <v>1054831.31</v>
      </c>
      <c r="K52" s="481">
        <v>38041</v>
      </c>
      <c r="L52" s="231"/>
      <c r="M52" s="474"/>
    </row>
    <row r="53" spans="1:13" s="475" customFormat="1" ht="19.5" customHeight="1" x14ac:dyDescent="0.25">
      <c r="A53" s="473"/>
      <c r="B53" s="478" t="s">
        <v>27</v>
      </c>
      <c r="C53" s="198" t="s">
        <v>7</v>
      </c>
      <c r="D53" s="204" t="s">
        <v>31</v>
      </c>
      <c r="E53" s="198" t="s">
        <v>48</v>
      </c>
      <c r="F53" s="210" t="s">
        <v>26</v>
      </c>
      <c r="G53" s="185" t="s">
        <v>1</v>
      </c>
      <c r="H53" s="185" t="s">
        <v>1</v>
      </c>
      <c r="I53" s="217" t="s">
        <v>1</v>
      </c>
      <c r="J53" s="224">
        <f>J55</f>
        <v>1054831.31</v>
      </c>
      <c r="K53" s="224">
        <v>38041</v>
      </c>
      <c r="L53" s="229"/>
      <c r="M53" s="474"/>
    </row>
    <row r="54" spans="1:13" s="475" customFormat="1" ht="18.75" customHeight="1" x14ac:dyDescent="0.25">
      <c r="A54" s="473"/>
      <c r="B54" s="479" t="s">
        <v>28</v>
      </c>
      <c r="C54" s="198" t="s">
        <v>7</v>
      </c>
      <c r="D54" s="204" t="s">
        <v>31</v>
      </c>
      <c r="E54" s="198" t="s">
        <v>48</v>
      </c>
      <c r="F54" s="210" t="s">
        <v>26</v>
      </c>
      <c r="G54" s="185">
        <v>5</v>
      </c>
      <c r="H54" s="185">
        <v>2</v>
      </c>
      <c r="I54" s="217" t="s">
        <v>1</v>
      </c>
      <c r="J54" s="224">
        <f>J55</f>
        <v>1054831.31</v>
      </c>
      <c r="K54" s="224">
        <v>38041</v>
      </c>
      <c r="L54" s="229"/>
      <c r="M54" s="474"/>
    </row>
    <row r="55" spans="1:13" s="475" customFormat="1" ht="33.75" customHeight="1" x14ac:dyDescent="0.25">
      <c r="A55" s="473"/>
      <c r="B55" s="480" t="s">
        <v>22</v>
      </c>
      <c r="C55" s="462" t="s">
        <v>7</v>
      </c>
      <c r="D55" s="205" t="s">
        <v>31</v>
      </c>
      <c r="E55" s="462" t="s">
        <v>48</v>
      </c>
      <c r="F55" s="211" t="s">
        <v>26</v>
      </c>
      <c r="G55" s="461">
        <v>5</v>
      </c>
      <c r="H55" s="461">
        <v>2</v>
      </c>
      <c r="I55" s="218" t="s">
        <v>19</v>
      </c>
      <c r="J55" s="224">
        <v>1054831.31</v>
      </c>
      <c r="K55" s="224">
        <v>38041</v>
      </c>
      <c r="L55" s="230"/>
      <c r="M55" s="474"/>
    </row>
    <row r="56" spans="1:13" s="475" customFormat="1" ht="33.75" customHeight="1" x14ac:dyDescent="0.25">
      <c r="A56" s="473"/>
      <c r="B56" s="477" t="s">
        <v>609</v>
      </c>
      <c r="C56" s="200" t="s">
        <v>7</v>
      </c>
      <c r="D56" s="206" t="s">
        <v>31</v>
      </c>
      <c r="E56" s="200" t="s">
        <v>39</v>
      </c>
      <c r="F56" s="212" t="s">
        <v>3</v>
      </c>
      <c r="G56" s="187" t="s">
        <v>1</v>
      </c>
      <c r="H56" s="187" t="s">
        <v>1</v>
      </c>
      <c r="I56" s="219" t="s">
        <v>1</v>
      </c>
      <c r="J56" s="493">
        <f>J59+J61+J63+J67</f>
        <v>5460526.9100000001</v>
      </c>
      <c r="K56" s="224">
        <v>1267067.05</v>
      </c>
      <c r="L56" s="230">
        <v>1059027.08</v>
      </c>
      <c r="M56" s="474"/>
    </row>
    <row r="57" spans="1:13" s="475" customFormat="1" ht="33.75" customHeight="1" x14ac:dyDescent="0.25">
      <c r="A57" s="473"/>
      <c r="B57" s="480" t="s">
        <v>25</v>
      </c>
      <c r="C57" s="462" t="s">
        <v>7</v>
      </c>
      <c r="D57" s="205" t="s">
        <v>31</v>
      </c>
      <c r="E57" s="462" t="s">
        <v>39</v>
      </c>
      <c r="F57" s="211" t="s">
        <v>24</v>
      </c>
      <c r="G57" s="461">
        <v>5</v>
      </c>
      <c r="H57" s="461">
        <v>3</v>
      </c>
      <c r="I57" s="218" t="s">
        <v>1</v>
      </c>
      <c r="J57" s="224">
        <f>J58</f>
        <v>2004932.68</v>
      </c>
      <c r="K57" s="224">
        <v>467071.83</v>
      </c>
      <c r="L57" s="230">
        <v>559027.07999999996</v>
      </c>
      <c r="M57" s="474"/>
    </row>
    <row r="58" spans="1:13" s="475" customFormat="1" ht="20.25" customHeight="1" x14ac:dyDescent="0.25">
      <c r="A58" s="473"/>
      <c r="B58" s="478" t="s">
        <v>610</v>
      </c>
      <c r="C58" s="198" t="s">
        <v>7</v>
      </c>
      <c r="D58" s="204" t="s">
        <v>31</v>
      </c>
      <c r="E58" s="198" t="s">
        <v>39</v>
      </c>
      <c r="F58" s="210" t="s">
        <v>24</v>
      </c>
      <c r="G58" s="185" t="s">
        <v>1</v>
      </c>
      <c r="H58" s="185" t="s">
        <v>1</v>
      </c>
      <c r="I58" s="217" t="s">
        <v>1</v>
      </c>
      <c r="J58" s="224">
        <f>J59</f>
        <v>2004932.68</v>
      </c>
      <c r="K58" s="224">
        <v>467071.83</v>
      </c>
      <c r="L58" s="230">
        <v>559027.07999999996</v>
      </c>
      <c r="M58" s="474"/>
    </row>
    <row r="59" spans="1:13" s="475" customFormat="1" ht="36" customHeight="1" x14ac:dyDescent="0.25">
      <c r="A59" s="473"/>
      <c r="B59" s="480" t="s">
        <v>22</v>
      </c>
      <c r="C59" s="462" t="s">
        <v>7</v>
      </c>
      <c r="D59" s="205" t="s">
        <v>31</v>
      </c>
      <c r="E59" s="462" t="s">
        <v>39</v>
      </c>
      <c r="F59" s="211" t="s">
        <v>24</v>
      </c>
      <c r="G59" s="461">
        <v>5</v>
      </c>
      <c r="H59" s="461">
        <v>3</v>
      </c>
      <c r="I59" s="218" t="s">
        <v>19</v>
      </c>
      <c r="J59" s="224">
        <v>2004932.68</v>
      </c>
      <c r="K59" s="224">
        <v>467071.83</v>
      </c>
      <c r="L59" s="230">
        <v>559027.07999999996</v>
      </c>
      <c r="M59" s="474"/>
    </row>
    <row r="60" spans="1:13" ht="36.75" customHeight="1" x14ac:dyDescent="0.25">
      <c r="A60" s="278"/>
      <c r="B60" s="295" t="s">
        <v>25</v>
      </c>
      <c r="C60" s="288" t="s">
        <v>7</v>
      </c>
      <c r="D60" s="289" t="s">
        <v>31</v>
      </c>
      <c r="E60" s="288" t="s">
        <v>37</v>
      </c>
      <c r="F60" s="290" t="s">
        <v>20</v>
      </c>
      <c r="G60" s="291">
        <v>5</v>
      </c>
      <c r="H60" s="291">
        <v>3</v>
      </c>
      <c r="I60" s="292" t="s">
        <v>1</v>
      </c>
      <c r="J60" s="293">
        <f>J61</f>
        <v>699394.23</v>
      </c>
      <c r="K60" s="293">
        <v>800000</v>
      </c>
      <c r="L60" s="294">
        <v>500000</v>
      </c>
      <c r="M60" s="176"/>
    </row>
    <row r="61" spans="1:13" ht="36" customHeight="1" x14ac:dyDescent="0.25">
      <c r="A61" s="278"/>
      <c r="B61" s="296" t="s">
        <v>22</v>
      </c>
      <c r="C61" s="297" t="s">
        <v>7</v>
      </c>
      <c r="D61" s="298" t="s">
        <v>31</v>
      </c>
      <c r="E61" s="297" t="s">
        <v>37</v>
      </c>
      <c r="F61" s="299" t="s">
        <v>20</v>
      </c>
      <c r="G61" s="300">
        <v>5</v>
      </c>
      <c r="H61" s="300">
        <v>3</v>
      </c>
      <c r="I61" s="301" t="s">
        <v>19</v>
      </c>
      <c r="J61" s="302">
        <v>699394.23</v>
      </c>
      <c r="K61" s="302">
        <v>800000</v>
      </c>
      <c r="L61" s="303">
        <v>500000</v>
      </c>
      <c r="M61" s="176"/>
    </row>
    <row r="62" spans="1:13" ht="62.25" customHeight="1" x14ac:dyDescent="0.25">
      <c r="A62" s="278"/>
      <c r="B62" s="433" t="s">
        <v>599</v>
      </c>
      <c r="C62" s="550" t="s">
        <v>694</v>
      </c>
      <c r="D62" s="551"/>
      <c r="E62" s="551"/>
      <c r="F62" s="552"/>
      <c r="G62" s="486">
        <v>5</v>
      </c>
      <c r="H62" s="486">
        <v>3</v>
      </c>
      <c r="I62" s="218"/>
      <c r="J62" s="224">
        <v>700000</v>
      </c>
      <c r="K62" s="302"/>
      <c r="L62" s="303"/>
      <c r="M62" s="176"/>
    </row>
    <row r="63" spans="1:13" ht="67.5" customHeight="1" x14ac:dyDescent="0.25">
      <c r="A63" s="278"/>
      <c r="B63" s="433" t="s">
        <v>599</v>
      </c>
      <c r="C63" s="550" t="s">
        <v>694</v>
      </c>
      <c r="D63" s="551"/>
      <c r="E63" s="551"/>
      <c r="F63" s="552"/>
      <c r="G63" s="486">
        <v>5</v>
      </c>
      <c r="H63" s="486">
        <v>3</v>
      </c>
      <c r="I63" s="218">
        <v>200</v>
      </c>
      <c r="J63" s="224">
        <v>700000</v>
      </c>
      <c r="K63" s="302"/>
      <c r="L63" s="303"/>
      <c r="M63" s="176"/>
    </row>
    <row r="64" spans="1:13" ht="63" customHeight="1" x14ac:dyDescent="0.25">
      <c r="A64" s="278"/>
      <c r="B64" s="433" t="s">
        <v>599</v>
      </c>
      <c r="C64" s="550" t="s">
        <v>694</v>
      </c>
      <c r="D64" s="551"/>
      <c r="E64" s="551"/>
      <c r="F64" s="552"/>
      <c r="G64" s="486">
        <v>5</v>
      </c>
      <c r="H64" s="486">
        <v>3</v>
      </c>
      <c r="I64" s="218">
        <v>240</v>
      </c>
      <c r="J64" s="224">
        <v>700000</v>
      </c>
      <c r="K64" s="302"/>
      <c r="L64" s="303"/>
      <c r="M64" s="176"/>
    </row>
    <row r="65" spans="1:20" ht="36" customHeight="1" x14ac:dyDescent="0.25">
      <c r="A65" s="278"/>
      <c r="B65" s="478" t="s">
        <v>603</v>
      </c>
      <c r="C65" s="200" t="s">
        <v>7</v>
      </c>
      <c r="D65" s="206">
        <v>5</v>
      </c>
      <c r="E65" s="200" t="s">
        <v>654</v>
      </c>
      <c r="F65" s="212" t="s">
        <v>3</v>
      </c>
      <c r="G65" s="300">
        <v>5</v>
      </c>
      <c r="H65" s="300">
        <v>3</v>
      </c>
      <c r="I65" s="325" t="s">
        <v>1</v>
      </c>
      <c r="J65" s="302">
        <v>2056200</v>
      </c>
      <c r="K65" s="302"/>
      <c r="L65" s="303"/>
      <c r="M65" s="176"/>
    </row>
    <row r="66" spans="1:20" ht="31.5" customHeight="1" x14ac:dyDescent="0.25">
      <c r="A66" s="278"/>
      <c r="B66" s="478" t="s">
        <v>23</v>
      </c>
      <c r="C66" s="198" t="s">
        <v>7</v>
      </c>
      <c r="D66" s="204">
        <v>5</v>
      </c>
      <c r="E66" s="198" t="s">
        <v>654</v>
      </c>
      <c r="F66" s="210" t="s">
        <v>655</v>
      </c>
      <c r="G66" s="291" t="s">
        <v>1</v>
      </c>
      <c r="H66" s="291" t="s">
        <v>1</v>
      </c>
      <c r="I66" s="292" t="s">
        <v>1</v>
      </c>
      <c r="J66" s="302">
        <v>2056200</v>
      </c>
      <c r="K66" s="482"/>
      <c r="L66" s="483"/>
      <c r="M66" s="176"/>
    </row>
    <row r="67" spans="1:20" ht="40.5" customHeight="1" x14ac:dyDescent="0.25">
      <c r="A67" s="278"/>
      <c r="B67" s="484" t="s">
        <v>665</v>
      </c>
      <c r="C67" s="462" t="s">
        <v>7</v>
      </c>
      <c r="D67" s="205">
        <v>5</v>
      </c>
      <c r="E67" s="462" t="s">
        <v>654</v>
      </c>
      <c r="F67" s="211" t="s">
        <v>655</v>
      </c>
      <c r="G67" s="300"/>
      <c r="H67" s="341"/>
      <c r="I67" s="301">
        <v>240</v>
      </c>
      <c r="J67" s="302">
        <v>2056200</v>
      </c>
      <c r="K67" s="302"/>
      <c r="L67" s="303"/>
      <c r="M67" s="176"/>
      <c r="T67" s="487"/>
    </row>
    <row r="68" spans="1:20" ht="40.5" customHeight="1" x14ac:dyDescent="0.25">
      <c r="A68" s="465"/>
      <c r="B68" s="477" t="s">
        <v>617</v>
      </c>
      <c r="C68" s="559" t="s">
        <v>698</v>
      </c>
      <c r="D68" s="560"/>
      <c r="E68" s="560"/>
      <c r="F68" s="561"/>
      <c r="G68" s="341"/>
      <c r="H68" s="341"/>
      <c r="I68" s="301"/>
      <c r="J68" s="495">
        <v>100000</v>
      </c>
      <c r="K68" s="495">
        <v>100000</v>
      </c>
      <c r="L68" s="500">
        <v>100000</v>
      </c>
      <c r="M68" s="176"/>
    </row>
    <row r="69" spans="1:20" ht="40.5" customHeight="1" x14ac:dyDescent="0.25">
      <c r="A69" s="465"/>
      <c r="B69" s="478" t="s">
        <v>671</v>
      </c>
      <c r="C69" s="559" t="s">
        <v>698</v>
      </c>
      <c r="D69" s="560"/>
      <c r="E69" s="560"/>
      <c r="F69" s="561"/>
      <c r="G69" s="341"/>
      <c r="H69" s="341"/>
      <c r="I69" s="301"/>
      <c r="J69" s="223">
        <v>100000</v>
      </c>
      <c r="K69" s="223">
        <v>100000</v>
      </c>
      <c r="L69" s="229">
        <v>100000</v>
      </c>
      <c r="M69" s="176"/>
    </row>
    <row r="70" spans="1:20" ht="40.5" customHeight="1" x14ac:dyDescent="0.25">
      <c r="A70" s="465"/>
      <c r="B70" s="479" t="s">
        <v>616</v>
      </c>
      <c r="C70" s="559" t="s">
        <v>698</v>
      </c>
      <c r="D70" s="560"/>
      <c r="E70" s="560"/>
      <c r="F70" s="561"/>
      <c r="G70" s="341">
        <v>11</v>
      </c>
      <c r="H70" s="341">
        <v>1</v>
      </c>
      <c r="I70" s="301"/>
      <c r="J70" s="223">
        <v>100000</v>
      </c>
      <c r="K70" s="223">
        <v>100000</v>
      </c>
      <c r="L70" s="229">
        <v>100000</v>
      </c>
      <c r="M70" s="176"/>
    </row>
    <row r="71" spans="1:20" ht="40.5" customHeight="1" x14ac:dyDescent="0.25">
      <c r="A71" s="465"/>
      <c r="B71" s="501" t="s">
        <v>22</v>
      </c>
      <c r="C71" s="559" t="s">
        <v>698</v>
      </c>
      <c r="D71" s="560"/>
      <c r="E71" s="560"/>
      <c r="F71" s="561"/>
      <c r="G71" s="341">
        <v>11</v>
      </c>
      <c r="H71" s="341">
        <v>1</v>
      </c>
      <c r="I71" s="301">
        <v>240</v>
      </c>
      <c r="J71" s="347">
        <v>100000</v>
      </c>
      <c r="K71" s="347">
        <v>100000</v>
      </c>
      <c r="L71" s="347">
        <v>100000</v>
      </c>
      <c r="M71" s="176"/>
    </row>
    <row r="72" spans="1:20" ht="40.5" customHeight="1" x14ac:dyDescent="0.25">
      <c r="A72" s="465"/>
      <c r="B72" s="479" t="s">
        <v>378</v>
      </c>
      <c r="C72" s="559" t="s">
        <v>699</v>
      </c>
      <c r="D72" s="560"/>
      <c r="E72" s="560"/>
      <c r="F72" s="561"/>
      <c r="G72" s="341">
        <v>3</v>
      </c>
      <c r="H72" s="341">
        <v>10</v>
      </c>
      <c r="I72" s="301"/>
      <c r="J72" s="502">
        <f>J73</f>
        <v>292907.09000000003</v>
      </c>
      <c r="K72" s="502">
        <v>372400</v>
      </c>
      <c r="L72" s="503">
        <v>372400</v>
      </c>
      <c r="M72" s="176"/>
    </row>
    <row r="73" spans="1:20" ht="60" customHeight="1" x14ac:dyDescent="0.25">
      <c r="A73" s="465"/>
      <c r="B73" s="479" t="s">
        <v>599</v>
      </c>
      <c r="C73" s="559" t="s">
        <v>699</v>
      </c>
      <c r="D73" s="560"/>
      <c r="E73" s="560"/>
      <c r="F73" s="561"/>
      <c r="G73" s="341">
        <v>3</v>
      </c>
      <c r="H73" s="341">
        <v>10</v>
      </c>
      <c r="I73" s="301"/>
      <c r="J73" s="223">
        <f>J74</f>
        <v>292907.09000000003</v>
      </c>
      <c r="K73" s="223">
        <v>372400</v>
      </c>
      <c r="L73" s="229">
        <v>372400</v>
      </c>
      <c r="M73" s="176"/>
    </row>
    <row r="74" spans="1:20" ht="40.5" customHeight="1" x14ac:dyDescent="0.25">
      <c r="A74" s="465"/>
      <c r="B74" s="479" t="s">
        <v>573</v>
      </c>
      <c r="C74" s="559" t="s">
        <v>700</v>
      </c>
      <c r="D74" s="560"/>
      <c r="E74" s="560"/>
      <c r="F74" s="561"/>
      <c r="G74" s="341">
        <v>3</v>
      </c>
      <c r="H74" s="341">
        <v>10</v>
      </c>
      <c r="I74" s="301"/>
      <c r="J74" s="223">
        <f>J75</f>
        <v>292907.09000000003</v>
      </c>
      <c r="K74" s="223">
        <v>372400</v>
      </c>
      <c r="L74" s="229">
        <v>372400</v>
      </c>
      <c r="M74" s="176"/>
    </row>
    <row r="75" spans="1:20" ht="40.5" customHeight="1" x14ac:dyDescent="0.25">
      <c r="A75" s="465"/>
      <c r="B75" s="479" t="s">
        <v>600</v>
      </c>
      <c r="C75" s="559" t="s">
        <v>701</v>
      </c>
      <c r="D75" s="560"/>
      <c r="E75" s="560"/>
      <c r="F75" s="561"/>
      <c r="G75" s="341">
        <v>3</v>
      </c>
      <c r="H75" s="341">
        <v>10</v>
      </c>
      <c r="I75" s="301"/>
      <c r="J75" s="223">
        <f>J76</f>
        <v>292907.09000000003</v>
      </c>
      <c r="K75" s="223">
        <v>372000</v>
      </c>
      <c r="L75" s="229">
        <v>372000</v>
      </c>
      <c r="M75" s="176"/>
    </row>
    <row r="76" spans="1:20" ht="40.5" customHeight="1" x14ac:dyDescent="0.25">
      <c r="A76" s="465"/>
      <c r="B76" s="479" t="s">
        <v>43</v>
      </c>
      <c r="C76" s="559" t="s">
        <v>702</v>
      </c>
      <c r="D76" s="560"/>
      <c r="E76" s="560"/>
      <c r="F76" s="561"/>
      <c r="G76" s="341">
        <v>3</v>
      </c>
      <c r="H76" s="341">
        <v>10</v>
      </c>
      <c r="I76" s="301">
        <v>200</v>
      </c>
      <c r="J76" s="223">
        <f>J77</f>
        <v>292907.09000000003</v>
      </c>
      <c r="K76" s="223">
        <v>372400</v>
      </c>
      <c r="L76" s="229">
        <v>372400</v>
      </c>
      <c r="M76" s="176"/>
    </row>
    <row r="77" spans="1:20" ht="40.5" customHeight="1" x14ac:dyDescent="0.25">
      <c r="A77" s="465"/>
      <c r="B77" s="501" t="s">
        <v>22</v>
      </c>
      <c r="C77" s="559" t="s">
        <v>702</v>
      </c>
      <c r="D77" s="560"/>
      <c r="E77" s="560"/>
      <c r="F77" s="561"/>
      <c r="G77" s="341">
        <v>3</v>
      </c>
      <c r="H77" s="341">
        <v>10</v>
      </c>
      <c r="I77" s="301">
        <v>240</v>
      </c>
      <c r="J77" s="347">
        <v>292907.09000000003</v>
      </c>
      <c r="K77" s="347">
        <v>372400</v>
      </c>
      <c r="L77" s="347">
        <v>372400</v>
      </c>
      <c r="M77" s="176"/>
    </row>
    <row r="78" spans="1:20" ht="66" customHeight="1" x14ac:dyDescent="0.25">
      <c r="A78" s="278"/>
      <c r="B78" s="304" t="s">
        <v>659</v>
      </c>
      <c r="C78" s="305" t="s">
        <v>49</v>
      </c>
      <c r="D78" s="306" t="s">
        <v>5</v>
      </c>
      <c r="E78" s="305" t="s">
        <v>4</v>
      </c>
      <c r="F78" s="307" t="s">
        <v>3</v>
      </c>
      <c r="G78" s="308" t="s">
        <v>1</v>
      </c>
      <c r="H78" s="308" t="s">
        <v>1</v>
      </c>
      <c r="I78" s="309" t="s">
        <v>1</v>
      </c>
      <c r="J78" s="226">
        <f>J79</f>
        <v>14123366.18</v>
      </c>
      <c r="K78" s="226">
        <v>8023242.46</v>
      </c>
      <c r="L78" s="232">
        <v>7712113.2000000002</v>
      </c>
      <c r="M78" s="176"/>
    </row>
    <row r="79" spans="1:20" ht="18.75" customHeight="1" x14ac:dyDescent="0.25">
      <c r="A79" s="278"/>
      <c r="B79" s="312" t="s">
        <v>573</v>
      </c>
      <c r="C79" s="313" t="s">
        <v>49</v>
      </c>
      <c r="D79" s="314" t="s">
        <v>31</v>
      </c>
      <c r="E79" s="313" t="s">
        <v>4</v>
      </c>
      <c r="F79" s="315" t="s">
        <v>3</v>
      </c>
      <c r="G79" s="316" t="s">
        <v>1</v>
      </c>
      <c r="H79" s="316" t="s">
        <v>1</v>
      </c>
      <c r="I79" s="317" t="s">
        <v>1</v>
      </c>
      <c r="J79" s="318">
        <f>J81+J84+J92+J96+J123+J129</f>
        <v>14123366.18</v>
      </c>
      <c r="K79" s="318">
        <v>8023242.46</v>
      </c>
      <c r="L79" s="319">
        <v>7712113.2000000002</v>
      </c>
      <c r="M79" s="176"/>
    </row>
    <row r="80" spans="1:20" ht="35.25" customHeight="1" x14ac:dyDescent="0.25">
      <c r="A80" s="278"/>
      <c r="B80" s="287" t="s">
        <v>574</v>
      </c>
      <c r="C80" s="288" t="s">
        <v>49</v>
      </c>
      <c r="D80" s="289" t="s">
        <v>31</v>
      </c>
      <c r="E80" s="288" t="s">
        <v>6</v>
      </c>
      <c r="F80" s="290" t="s">
        <v>3</v>
      </c>
      <c r="G80" s="291" t="s">
        <v>1</v>
      </c>
      <c r="H80" s="291" t="s">
        <v>1</v>
      </c>
      <c r="I80" s="292" t="s">
        <v>1</v>
      </c>
      <c r="J80" s="293">
        <v>8430188</v>
      </c>
      <c r="K80" s="293">
        <v>8002702.46</v>
      </c>
      <c r="L80" s="294">
        <v>7691573.2000000002</v>
      </c>
      <c r="M80" s="176"/>
    </row>
    <row r="81" spans="1:13" ht="19.5" customHeight="1" x14ac:dyDescent="0.25">
      <c r="A81" s="278"/>
      <c r="B81" s="287" t="s">
        <v>575</v>
      </c>
      <c r="C81" s="288" t="s">
        <v>49</v>
      </c>
      <c r="D81" s="289" t="s">
        <v>31</v>
      </c>
      <c r="E81" s="288" t="s">
        <v>6</v>
      </c>
      <c r="F81" s="290" t="s">
        <v>63</v>
      </c>
      <c r="G81" s="291" t="s">
        <v>1</v>
      </c>
      <c r="H81" s="291" t="s">
        <v>1</v>
      </c>
      <c r="I81" s="292" t="s">
        <v>1</v>
      </c>
      <c r="J81" s="496">
        <f>J82</f>
        <v>1297076.56</v>
      </c>
      <c r="K81" s="293">
        <v>1320729.48</v>
      </c>
      <c r="L81" s="294">
        <v>1320679.45</v>
      </c>
      <c r="M81" s="176"/>
    </row>
    <row r="82" spans="1:13" ht="38.25" customHeight="1" x14ac:dyDescent="0.25">
      <c r="A82" s="278"/>
      <c r="B82" s="295" t="s">
        <v>64</v>
      </c>
      <c r="C82" s="288" t="s">
        <v>49</v>
      </c>
      <c r="D82" s="289" t="s">
        <v>31</v>
      </c>
      <c r="E82" s="288" t="s">
        <v>6</v>
      </c>
      <c r="F82" s="290" t="s">
        <v>63</v>
      </c>
      <c r="G82" s="291">
        <v>1</v>
      </c>
      <c r="H82" s="291">
        <v>2</v>
      </c>
      <c r="I82" s="292" t="s">
        <v>1</v>
      </c>
      <c r="J82" s="293">
        <f>J83</f>
        <v>1297076.56</v>
      </c>
      <c r="K82" s="293">
        <v>1320729.48</v>
      </c>
      <c r="L82" s="294">
        <v>1320679.45</v>
      </c>
      <c r="M82" s="176"/>
    </row>
    <row r="83" spans="1:13" ht="34.5" customHeight="1" x14ac:dyDescent="0.25">
      <c r="A83" s="278"/>
      <c r="B83" s="296" t="s">
        <v>51</v>
      </c>
      <c r="C83" s="297" t="s">
        <v>49</v>
      </c>
      <c r="D83" s="298" t="s">
        <v>31</v>
      </c>
      <c r="E83" s="297" t="s">
        <v>6</v>
      </c>
      <c r="F83" s="299" t="s">
        <v>63</v>
      </c>
      <c r="G83" s="300">
        <v>1</v>
      </c>
      <c r="H83" s="300">
        <v>2</v>
      </c>
      <c r="I83" s="301" t="s">
        <v>50</v>
      </c>
      <c r="J83" s="302">
        <v>1297076.56</v>
      </c>
      <c r="K83" s="302">
        <v>1320729.48</v>
      </c>
      <c r="L83" s="303">
        <v>1320679.45</v>
      </c>
      <c r="M83" s="176"/>
    </row>
    <row r="84" spans="1:13" ht="17.25" customHeight="1" x14ac:dyDescent="0.25">
      <c r="A84" s="278"/>
      <c r="B84" s="320" t="s">
        <v>576</v>
      </c>
      <c r="C84" s="321" t="s">
        <v>49</v>
      </c>
      <c r="D84" s="322" t="s">
        <v>31</v>
      </c>
      <c r="E84" s="321" t="s">
        <v>6</v>
      </c>
      <c r="F84" s="323" t="s">
        <v>61</v>
      </c>
      <c r="G84" s="324" t="s">
        <v>1</v>
      </c>
      <c r="H84" s="324" t="s">
        <v>1</v>
      </c>
      <c r="I84" s="325" t="s">
        <v>1</v>
      </c>
      <c r="J84" s="504">
        <f>J85</f>
        <v>3618053.65</v>
      </c>
      <c r="K84" s="326">
        <v>3926427.77</v>
      </c>
      <c r="L84" s="327">
        <v>3757663.47</v>
      </c>
      <c r="M84" s="176"/>
    </row>
    <row r="85" spans="1:13" ht="54" customHeight="1" x14ac:dyDescent="0.25">
      <c r="A85" s="278"/>
      <c r="B85" s="295" t="s">
        <v>62</v>
      </c>
      <c r="C85" s="288" t="s">
        <v>49</v>
      </c>
      <c r="D85" s="289" t="s">
        <v>31</v>
      </c>
      <c r="E85" s="288" t="s">
        <v>6</v>
      </c>
      <c r="F85" s="290" t="s">
        <v>61</v>
      </c>
      <c r="G85" s="291">
        <v>1</v>
      </c>
      <c r="H85" s="291">
        <v>4</v>
      </c>
      <c r="I85" s="292" t="s">
        <v>1</v>
      </c>
      <c r="J85" s="466">
        <f>J86+J87+J89+J91</f>
        <v>3618053.65</v>
      </c>
      <c r="K85" s="466">
        <v>3926427.77</v>
      </c>
      <c r="L85" s="466">
        <v>3757663.47</v>
      </c>
      <c r="M85" s="176"/>
    </row>
    <row r="86" spans="1:13" ht="33" customHeight="1" x14ac:dyDescent="0.25">
      <c r="A86" s="278"/>
      <c r="B86" s="295" t="s">
        <v>51</v>
      </c>
      <c r="C86" s="288" t="s">
        <v>49</v>
      </c>
      <c r="D86" s="289" t="s">
        <v>31</v>
      </c>
      <c r="E86" s="288" t="s">
        <v>6</v>
      </c>
      <c r="F86" s="290" t="s">
        <v>61</v>
      </c>
      <c r="G86" s="291">
        <v>1</v>
      </c>
      <c r="H86" s="291">
        <v>4</v>
      </c>
      <c r="I86" s="292" t="s">
        <v>50</v>
      </c>
      <c r="J86" s="223">
        <v>3353829.85</v>
      </c>
      <c r="K86" s="223">
        <f>3474863.47</f>
        <v>3474863.47</v>
      </c>
      <c r="L86" s="229">
        <f>3474863.47</f>
        <v>3474863.47</v>
      </c>
      <c r="M86" s="176"/>
    </row>
    <row r="87" spans="1:13" ht="36" customHeight="1" x14ac:dyDescent="0.25">
      <c r="A87" s="278"/>
      <c r="B87" s="296" t="s">
        <v>22</v>
      </c>
      <c r="C87" s="297" t="s">
        <v>49</v>
      </c>
      <c r="D87" s="298" t="s">
        <v>31</v>
      </c>
      <c r="E87" s="297" t="s">
        <v>6</v>
      </c>
      <c r="F87" s="299" t="s">
        <v>61</v>
      </c>
      <c r="G87" s="300">
        <v>1</v>
      </c>
      <c r="H87" s="300">
        <v>4</v>
      </c>
      <c r="I87" s="301" t="s">
        <v>19</v>
      </c>
      <c r="J87" s="497">
        <v>229323</v>
      </c>
      <c r="K87" s="302">
        <v>205500</v>
      </c>
      <c r="L87" s="303">
        <v>205500</v>
      </c>
      <c r="M87" s="176"/>
    </row>
    <row r="88" spans="1:13" ht="36" customHeight="1" x14ac:dyDescent="0.25">
      <c r="A88" s="465"/>
      <c r="B88" s="485" t="s">
        <v>400</v>
      </c>
      <c r="C88" s="200" t="s">
        <v>49</v>
      </c>
      <c r="D88" s="206" t="s">
        <v>31</v>
      </c>
      <c r="E88" s="200" t="s">
        <v>6</v>
      </c>
      <c r="F88" s="212" t="s">
        <v>577</v>
      </c>
      <c r="G88" s="300"/>
      <c r="H88" s="300"/>
      <c r="I88" s="301"/>
      <c r="J88" s="225">
        <v>11900.8</v>
      </c>
      <c r="K88" s="225">
        <f>4000</f>
        <v>4000</v>
      </c>
      <c r="L88" s="231">
        <f>4000</f>
        <v>4000</v>
      </c>
      <c r="M88" s="176"/>
    </row>
    <row r="89" spans="1:13" ht="36" customHeight="1" x14ac:dyDescent="0.25">
      <c r="A89" s="465"/>
      <c r="B89" s="449" t="s">
        <v>22</v>
      </c>
      <c r="C89" s="462" t="s">
        <v>49</v>
      </c>
      <c r="D89" s="205" t="s">
        <v>31</v>
      </c>
      <c r="E89" s="462" t="s">
        <v>6</v>
      </c>
      <c r="F89" s="211" t="s">
        <v>577</v>
      </c>
      <c r="G89" s="300"/>
      <c r="H89" s="300"/>
      <c r="I89" s="301">
        <v>240</v>
      </c>
      <c r="J89" s="224">
        <v>11900.8</v>
      </c>
      <c r="K89" s="224">
        <f>4000</f>
        <v>4000</v>
      </c>
      <c r="L89" s="230">
        <f>4000</f>
        <v>4000</v>
      </c>
      <c r="M89" s="176"/>
    </row>
    <row r="90" spans="1:13" ht="36" customHeight="1" x14ac:dyDescent="0.25">
      <c r="A90" s="465"/>
      <c r="B90" s="485" t="s">
        <v>360</v>
      </c>
      <c r="C90" s="200" t="s">
        <v>49</v>
      </c>
      <c r="D90" s="206" t="s">
        <v>31</v>
      </c>
      <c r="E90" s="200" t="s">
        <v>6</v>
      </c>
      <c r="F90" s="212" t="s">
        <v>578</v>
      </c>
      <c r="G90" s="300"/>
      <c r="H90" s="300"/>
      <c r="I90" s="301"/>
      <c r="J90" s="225">
        <v>23000</v>
      </c>
      <c r="K90" s="225">
        <f>25000</f>
        <v>25000</v>
      </c>
      <c r="L90" s="231">
        <f>25000</f>
        <v>25000</v>
      </c>
      <c r="M90" s="176"/>
    </row>
    <row r="91" spans="1:13" ht="36" customHeight="1" x14ac:dyDescent="0.25">
      <c r="A91" s="465"/>
      <c r="B91" s="449" t="s">
        <v>22</v>
      </c>
      <c r="C91" s="462" t="s">
        <v>49</v>
      </c>
      <c r="D91" s="205" t="s">
        <v>31</v>
      </c>
      <c r="E91" s="462" t="s">
        <v>6</v>
      </c>
      <c r="F91" s="211" t="s">
        <v>578</v>
      </c>
      <c r="G91" s="300"/>
      <c r="H91" s="300"/>
      <c r="I91" s="301">
        <v>240</v>
      </c>
      <c r="J91" s="224">
        <v>23000</v>
      </c>
      <c r="K91" s="224">
        <f>25000</f>
        <v>25000</v>
      </c>
      <c r="L91" s="230">
        <f>25000</f>
        <v>25000</v>
      </c>
      <c r="M91" s="176"/>
    </row>
    <row r="92" spans="1:13" ht="34.5" customHeight="1" x14ac:dyDescent="0.25">
      <c r="A92" s="278"/>
      <c r="B92" s="320" t="s">
        <v>596</v>
      </c>
      <c r="C92" s="321" t="s">
        <v>49</v>
      </c>
      <c r="D92" s="322" t="s">
        <v>31</v>
      </c>
      <c r="E92" s="321" t="s">
        <v>6</v>
      </c>
      <c r="F92" s="323" t="s">
        <v>47</v>
      </c>
      <c r="G92" s="324" t="s">
        <v>1</v>
      </c>
      <c r="H92" s="324" t="s">
        <v>1</v>
      </c>
      <c r="I92" s="325" t="s">
        <v>1</v>
      </c>
      <c r="J92" s="504">
        <v>321300</v>
      </c>
      <c r="K92" s="326">
        <v>336200</v>
      </c>
      <c r="L92" s="327">
        <v>348400</v>
      </c>
      <c r="M92" s="176"/>
    </row>
    <row r="93" spans="1:13" ht="25.5" customHeight="1" x14ac:dyDescent="0.25">
      <c r="A93" s="278"/>
      <c r="B93" s="295" t="s">
        <v>52</v>
      </c>
      <c r="C93" s="288" t="s">
        <v>49</v>
      </c>
      <c r="D93" s="289" t="s">
        <v>31</v>
      </c>
      <c r="E93" s="288" t="s">
        <v>6</v>
      </c>
      <c r="F93" s="290" t="s">
        <v>47</v>
      </c>
      <c r="G93" s="291">
        <v>2</v>
      </c>
      <c r="H93" s="291">
        <v>3</v>
      </c>
      <c r="I93" s="292" t="s">
        <v>1</v>
      </c>
      <c r="J93" s="293">
        <v>321300</v>
      </c>
      <c r="K93" s="293">
        <v>336200</v>
      </c>
      <c r="L93" s="294">
        <v>348400</v>
      </c>
      <c r="M93" s="176"/>
    </row>
    <row r="94" spans="1:13" ht="29.25" customHeight="1" x14ac:dyDescent="0.25">
      <c r="A94" s="278"/>
      <c r="B94" s="295" t="s">
        <v>51</v>
      </c>
      <c r="C94" s="288" t="s">
        <v>49</v>
      </c>
      <c r="D94" s="289" t="s">
        <v>31</v>
      </c>
      <c r="E94" s="288" t="s">
        <v>6</v>
      </c>
      <c r="F94" s="290" t="s">
        <v>47</v>
      </c>
      <c r="G94" s="291">
        <v>2</v>
      </c>
      <c r="H94" s="291">
        <v>3</v>
      </c>
      <c r="I94" s="292" t="s">
        <v>50</v>
      </c>
      <c r="J94" s="293">
        <v>321300</v>
      </c>
      <c r="K94" s="293">
        <v>336200</v>
      </c>
      <c r="L94" s="294">
        <v>348400</v>
      </c>
      <c r="M94" s="176"/>
    </row>
    <row r="95" spans="1:13" ht="36" customHeight="1" x14ac:dyDescent="0.25">
      <c r="A95" s="278"/>
      <c r="B95" s="296" t="s">
        <v>22</v>
      </c>
      <c r="C95" s="297" t="s">
        <v>49</v>
      </c>
      <c r="D95" s="298" t="s">
        <v>31</v>
      </c>
      <c r="E95" s="297" t="s">
        <v>6</v>
      </c>
      <c r="F95" s="299" t="s">
        <v>47</v>
      </c>
      <c r="G95" s="300">
        <v>2</v>
      </c>
      <c r="H95" s="300">
        <v>3</v>
      </c>
      <c r="I95" s="301" t="s">
        <v>19</v>
      </c>
      <c r="J95" s="302">
        <v>321300</v>
      </c>
      <c r="K95" s="302">
        <v>336200</v>
      </c>
      <c r="L95" s="303">
        <v>348400</v>
      </c>
      <c r="M95" s="176"/>
    </row>
    <row r="96" spans="1:13" ht="39.75" customHeight="1" x14ac:dyDescent="0.25">
      <c r="A96" s="278"/>
      <c r="B96" s="320" t="s">
        <v>588</v>
      </c>
      <c r="C96" s="321" t="s">
        <v>49</v>
      </c>
      <c r="D96" s="322" t="s">
        <v>31</v>
      </c>
      <c r="E96" s="321" t="s">
        <v>6</v>
      </c>
      <c r="F96" s="323" t="s">
        <v>589</v>
      </c>
      <c r="G96" s="324" t="s">
        <v>1</v>
      </c>
      <c r="H96" s="324" t="s">
        <v>1</v>
      </c>
      <c r="I96" s="325" t="s">
        <v>1</v>
      </c>
      <c r="J96" s="495">
        <f>J98+J99+J102+J105+J107+J110+J111+J113</f>
        <v>8378358.9699999997</v>
      </c>
      <c r="K96" s="225">
        <f>7403240</f>
        <v>7403240</v>
      </c>
      <c r="L96" s="231">
        <f>6895090</f>
        <v>6895090</v>
      </c>
      <c r="M96" s="176"/>
    </row>
    <row r="97" spans="1:13" ht="29.25" customHeight="1" x14ac:dyDescent="0.25">
      <c r="A97" s="278"/>
      <c r="B97" s="295" t="s">
        <v>60</v>
      </c>
      <c r="C97" s="288" t="s">
        <v>49</v>
      </c>
      <c r="D97" s="289" t="s">
        <v>31</v>
      </c>
      <c r="E97" s="288" t="s">
        <v>6</v>
      </c>
      <c r="F97" s="290" t="s">
        <v>589</v>
      </c>
      <c r="G97" s="291">
        <v>1</v>
      </c>
      <c r="H97" s="291">
        <v>13</v>
      </c>
      <c r="I97" s="292" t="s">
        <v>1</v>
      </c>
      <c r="J97" s="223">
        <v>6989944.4299999997</v>
      </c>
      <c r="K97" s="223">
        <f>6819140</f>
        <v>6819140</v>
      </c>
      <c r="L97" s="229">
        <f>6310990</f>
        <v>6310990</v>
      </c>
      <c r="M97" s="176"/>
    </row>
    <row r="98" spans="1:13" ht="30" customHeight="1" x14ac:dyDescent="0.25">
      <c r="A98" s="278"/>
      <c r="B98" s="295" t="s">
        <v>590</v>
      </c>
      <c r="C98" s="288" t="s">
        <v>49</v>
      </c>
      <c r="D98" s="289" t="s">
        <v>31</v>
      </c>
      <c r="E98" s="288" t="s">
        <v>6</v>
      </c>
      <c r="F98" s="290" t="s">
        <v>589</v>
      </c>
      <c r="G98" s="291">
        <v>1</v>
      </c>
      <c r="H98" s="291">
        <v>13</v>
      </c>
      <c r="I98" s="292" t="s">
        <v>591</v>
      </c>
      <c r="J98" s="223">
        <v>5672680.9699999997</v>
      </c>
      <c r="K98" s="223">
        <f>6110990</f>
        <v>6110990</v>
      </c>
      <c r="L98" s="229">
        <f>6110990</f>
        <v>6110990</v>
      </c>
      <c r="M98" s="176"/>
    </row>
    <row r="99" spans="1:13" ht="40.5" customHeight="1" x14ac:dyDescent="0.25">
      <c r="A99" s="278"/>
      <c r="B99" s="296" t="s">
        <v>22</v>
      </c>
      <c r="C99" s="297" t="s">
        <v>49</v>
      </c>
      <c r="D99" s="298" t="s">
        <v>31</v>
      </c>
      <c r="E99" s="297" t="s">
        <v>6</v>
      </c>
      <c r="F99" s="299" t="s">
        <v>589</v>
      </c>
      <c r="G99" s="300">
        <v>1</v>
      </c>
      <c r="H99" s="300">
        <v>13</v>
      </c>
      <c r="I99" s="301" t="s">
        <v>19</v>
      </c>
      <c r="J99" s="224">
        <v>1536578</v>
      </c>
      <c r="K99" s="224">
        <f>708150</f>
        <v>708150</v>
      </c>
      <c r="L99" s="230">
        <f>200000</f>
        <v>200000</v>
      </c>
      <c r="M99" s="176"/>
    </row>
    <row r="100" spans="1:13" ht="31.5" x14ac:dyDescent="0.25">
      <c r="A100" s="278"/>
      <c r="B100" s="320" t="s">
        <v>371</v>
      </c>
      <c r="C100" s="321" t="s">
        <v>49</v>
      </c>
      <c r="D100" s="322" t="s">
        <v>31</v>
      </c>
      <c r="E100" s="321" t="s">
        <v>6</v>
      </c>
      <c r="F100" s="323" t="s">
        <v>592</v>
      </c>
      <c r="G100" s="324" t="s">
        <v>1</v>
      </c>
      <c r="H100" s="324" t="s">
        <v>1</v>
      </c>
      <c r="I100" s="325" t="s">
        <v>1</v>
      </c>
      <c r="J100" s="505">
        <v>557000</v>
      </c>
      <c r="K100" s="326">
        <v>0</v>
      </c>
      <c r="L100" s="327">
        <v>0</v>
      </c>
      <c r="M100" s="176"/>
    </row>
    <row r="101" spans="1:13" ht="15" customHeight="1" x14ac:dyDescent="0.25">
      <c r="A101" s="278"/>
      <c r="B101" s="295" t="s">
        <v>60</v>
      </c>
      <c r="C101" s="288" t="s">
        <v>49</v>
      </c>
      <c r="D101" s="289" t="s">
        <v>31</v>
      </c>
      <c r="E101" s="288" t="s">
        <v>6</v>
      </c>
      <c r="F101" s="290" t="s">
        <v>592</v>
      </c>
      <c r="G101" s="291">
        <v>1</v>
      </c>
      <c r="H101" s="291">
        <v>13</v>
      </c>
      <c r="I101" s="292" t="s">
        <v>1</v>
      </c>
      <c r="J101" s="293">
        <v>557000</v>
      </c>
      <c r="K101" s="293">
        <v>0</v>
      </c>
      <c r="L101" s="294">
        <v>0</v>
      </c>
      <c r="M101" s="176"/>
    </row>
    <row r="102" spans="1:13" ht="20.25" customHeight="1" x14ac:dyDescent="0.25">
      <c r="A102" s="278"/>
      <c r="B102" s="296" t="s">
        <v>590</v>
      </c>
      <c r="C102" s="297" t="s">
        <v>49</v>
      </c>
      <c r="D102" s="298" t="s">
        <v>31</v>
      </c>
      <c r="E102" s="297" t="s">
        <v>6</v>
      </c>
      <c r="F102" s="299" t="s">
        <v>592</v>
      </c>
      <c r="G102" s="300">
        <v>1</v>
      </c>
      <c r="H102" s="300">
        <v>13</v>
      </c>
      <c r="I102" s="301" t="s">
        <v>591</v>
      </c>
      <c r="J102" s="302">
        <v>557000</v>
      </c>
      <c r="K102" s="302">
        <v>0</v>
      </c>
      <c r="L102" s="303">
        <v>0</v>
      </c>
      <c r="M102" s="176"/>
    </row>
    <row r="103" spans="1:13" ht="20.25" customHeight="1" x14ac:dyDescent="0.25">
      <c r="A103" s="278"/>
      <c r="B103" s="253" t="s">
        <v>595</v>
      </c>
      <c r="C103" s="559" t="s">
        <v>697</v>
      </c>
      <c r="D103" s="569"/>
      <c r="E103" s="569"/>
      <c r="F103" s="570"/>
      <c r="G103" s="300"/>
      <c r="H103" s="300"/>
      <c r="I103" s="301"/>
      <c r="J103" s="347">
        <f t="shared" ref="J103:L105" si="2">557600</f>
        <v>557600</v>
      </c>
      <c r="K103" s="347">
        <f t="shared" si="2"/>
        <v>557600</v>
      </c>
      <c r="L103" s="347">
        <f t="shared" si="2"/>
        <v>557600</v>
      </c>
      <c r="M103" s="176"/>
    </row>
    <row r="104" spans="1:13" ht="20.25" customHeight="1" x14ac:dyDescent="0.25">
      <c r="A104" s="278"/>
      <c r="B104" s="295" t="s">
        <v>60</v>
      </c>
      <c r="C104" s="559" t="s">
        <v>697</v>
      </c>
      <c r="D104" s="569"/>
      <c r="E104" s="569"/>
      <c r="F104" s="570"/>
      <c r="G104" s="300">
        <v>1</v>
      </c>
      <c r="H104" s="300">
        <v>13</v>
      </c>
      <c r="I104" s="301"/>
      <c r="J104" s="225">
        <f t="shared" si="2"/>
        <v>557600</v>
      </c>
      <c r="K104" s="225">
        <f t="shared" si="2"/>
        <v>557600</v>
      </c>
      <c r="L104" s="231">
        <f t="shared" si="2"/>
        <v>557600</v>
      </c>
      <c r="M104" s="176"/>
    </row>
    <row r="105" spans="1:13" ht="20.25" customHeight="1" x14ac:dyDescent="0.25">
      <c r="A105" s="278"/>
      <c r="B105" s="248" t="s">
        <v>56</v>
      </c>
      <c r="C105" s="559" t="s">
        <v>697</v>
      </c>
      <c r="D105" s="569"/>
      <c r="E105" s="569"/>
      <c r="F105" s="570"/>
      <c r="G105" s="300">
        <v>1</v>
      </c>
      <c r="H105" s="300">
        <v>13</v>
      </c>
      <c r="I105" s="301">
        <v>850</v>
      </c>
      <c r="J105" s="224">
        <f t="shared" si="2"/>
        <v>557600</v>
      </c>
      <c r="K105" s="224">
        <f t="shared" si="2"/>
        <v>557600</v>
      </c>
      <c r="L105" s="230">
        <f t="shared" si="2"/>
        <v>557600</v>
      </c>
      <c r="M105" s="176"/>
    </row>
    <row r="106" spans="1:13" ht="33.75" customHeight="1" x14ac:dyDescent="0.25">
      <c r="A106" s="278"/>
      <c r="B106" s="478" t="s">
        <v>593</v>
      </c>
      <c r="C106" s="200" t="s">
        <v>49</v>
      </c>
      <c r="D106" s="206" t="s">
        <v>31</v>
      </c>
      <c r="E106" s="200" t="s">
        <v>6</v>
      </c>
      <c r="F106" s="212" t="s">
        <v>594</v>
      </c>
      <c r="G106" s="300">
        <v>1</v>
      </c>
      <c r="H106" s="300">
        <v>13</v>
      </c>
      <c r="I106" s="301"/>
      <c r="J106" s="497">
        <v>26000</v>
      </c>
      <c r="K106" s="302"/>
      <c r="L106" s="303"/>
      <c r="M106" s="176"/>
    </row>
    <row r="107" spans="1:13" ht="20.25" customHeight="1" x14ac:dyDescent="0.25">
      <c r="A107" s="278"/>
      <c r="B107" s="484" t="s">
        <v>590</v>
      </c>
      <c r="C107" s="462" t="s">
        <v>49</v>
      </c>
      <c r="D107" s="205" t="s">
        <v>31</v>
      </c>
      <c r="E107" s="462" t="s">
        <v>6</v>
      </c>
      <c r="F107" s="211" t="s">
        <v>594</v>
      </c>
      <c r="G107" s="300">
        <v>1</v>
      </c>
      <c r="H107" s="300">
        <v>13</v>
      </c>
      <c r="I107" s="301">
        <v>110</v>
      </c>
      <c r="J107" s="302">
        <v>26000</v>
      </c>
      <c r="K107" s="302"/>
      <c r="L107" s="303"/>
      <c r="M107" s="176"/>
    </row>
    <row r="108" spans="1:13" ht="15" customHeight="1" x14ac:dyDescent="0.25">
      <c r="A108" s="278"/>
      <c r="B108" s="320" t="s">
        <v>595</v>
      </c>
      <c r="C108" s="321" t="s">
        <v>49</v>
      </c>
      <c r="D108" s="322" t="s">
        <v>31</v>
      </c>
      <c r="E108" s="321" t="s">
        <v>6</v>
      </c>
      <c r="F108" s="323">
        <v>90004</v>
      </c>
      <c r="G108" s="324" t="s">
        <v>1</v>
      </c>
      <c r="H108" s="324" t="s">
        <v>1</v>
      </c>
      <c r="I108" s="325" t="s">
        <v>1</v>
      </c>
      <c r="J108" s="505">
        <v>6500</v>
      </c>
      <c r="K108" s="326">
        <v>6500</v>
      </c>
      <c r="L108" s="466">
        <v>6500</v>
      </c>
      <c r="M108" s="176"/>
    </row>
    <row r="109" spans="1:13" ht="15" customHeight="1" x14ac:dyDescent="0.25">
      <c r="A109" s="278"/>
      <c r="B109" s="295" t="s">
        <v>60</v>
      </c>
      <c r="C109" s="288" t="s">
        <v>49</v>
      </c>
      <c r="D109" s="289" t="s">
        <v>31</v>
      </c>
      <c r="E109" s="288" t="s">
        <v>6</v>
      </c>
      <c r="F109" s="290">
        <v>90004</v>
      </c>
      <c r="G109" s="291">
        <v>1</v>
      </c>
      <c r="H109" s="291">
        <v>13</v>
      </c>
      <c r="I109" s="292" t="s">
        <v>1</v>
      </c>
      <c r="J109" s="293">
        <v>6500</v>
      </c>
      <c r="K109" s="293">
        <v>6500</v>
      </c>
      <c r="L109" s="466">
        <v>6500</v>
      </c>
      <c r="M109" s="176"/>
    </row>
    <row r="110" spans="1:13" ht="15" customHeight="1" x14ac:dyDescent="0.25">
      <c r="A110" s="278"/>
      <c r="B110" s="296" t="s">
        <v>56</v>
      </c>
      <c r="C110" s="297" t="s">
        <v>49</v>
      </c>
      <c r="D110" s="298" t="s">
        <v>31</v>
      </c>
      <c r="E110" s="297" t="s">
        <v>6</v>
      </c>
      <c r="F110" s="299">
        <v>90004</v>
      </c>
      <c r="G110" s="300">
        <v>1</v>
      </c>
      <c r="H110" s="300">
        <v>13</v>
      </c>
      <c r="I110" s="301" t="s">
        <v>54</v>
      </c>
      <c r="J110" s="302">
        <v>6500</v>
      </c>
      <c r="K110" s="302">
        <v>6500</v>
      </c>
      <c r="L110" s="466">
        <v>6500</v>
      </c>
      <c r="M110" s="176"/>
    </row>
    <row r="111" spans="1:13" ht="34.5" customHeight="1" x14ac:dyDescent="0.25">
      <c r="A111" s="465"/>
      <c r="B111" s="501" t="s">
        <v>715</v>
      </c>
      <c r="C111" s="559" t="s">
        <v>714</v>
      </c>
      <c r="D111" s="569"/>
      <c r="E111" s="569"/>
      <c r="F111" s="570"/>
      <c r="G111" s="300">
        <v>1</v>
      </c>
      <c r="H111" s="300">
        <v>13</v>
      </c>
      <c r="I111" s="301">
        <v>830</v>
      </c>
      <c r="J111" s="302">
        <v>2000</v>
      </c>
      <c r="K111" s="302"/>
      <c r="L111" s="466"/>
      <c r="M111" s="176"/>
    </row>
    <row r="112" spans="1:13" ht="15" customHeight="1" x14ac:dyDescent="0.25">
      <c r="A112" s="465"/>
      <c r="B112" s="605" t="s">
        <v>57</v>
      </c>
      <c r="C112" s="606" t="s">
        <v>712</v>
      </c>
      <c r="D112" s="607"/>
      <c r="E112" s="607"/>
      <c r="F112" s="608"/>
      <c r="G112" s="324">
        <v>1</v>
      </c>
      <c r="H112" s="324">
        <v>13</v>
      </c>
      <c r="I112" s="325"/>
      <c r="J112" s="225">
        <f>20000</f>
        <v>20000</v>
      </c>
      <c r="K112" s="225">
        <f>20000</f>
        <v>20000</v>
      </c>
      <c r="L112" s="231">
        <f>20000</f>
        <v>20000</v>
      </c>
      <c r="M112" s="176"/>
    </row>
    <row r="113" spans="1:13" ht="15" customHeight="1" x14ac:dyDescent="0.25">
      <c r="A113" s="465"/>
      <c r="B113" s="449" t="s">
        <v>22</v>
      </c>
      <c r="C113" s="550" t="s">
        <v>712</v>
      </c>
      <c r="D113" s="571"/>
      <c r="E113" s="571"/>
      <c r="F113" s="572"/>
      <c r="G113" s="291">
        <v>1</v>
      </c>
      <c r="H113" s="291">
        <v>13</v>
      </c>
      <c r="I113" s="292">
        <v>240</v>
      </c>
      <c r="J113" s="224">
        <f>20000</f>
        <v>20000</v>
      </c>
      <c r="K113" s="224">
        <f>20000</f>
        <v>20000</v>
      </c>
      <c r="L113" s="230">
        <f>20000</f>
        <v>20000</v>
      </c>
      <c r="M113" s="176"/>
    </row>
    <row r="114" spans="1:13" ht="63" customHeight="1" x14ac:dyDescent="0.25">
      <c r="A114" s="465"/>
      <c r="B114" s="485" t="s">
        <v>579</v>
      </c>
      <c r="C114" s="559" t="s">
        <v>707</v>
      </c>
      <c r="D114" s="569"/>
      <c r="E114" s="569"/>
      <c r="F114" s="570"/>
      <c r="G114" s="291">
        <v>1</v>
      </c>
      <c r="H114" s="291">
        <v>4</v>
      </c>
      <c r="I114" s="292"/>
      <c r="J114" s="493">
        <v>191789.6</v>
      </c>
      <c r="K114" s="347">
        <f>217200-135.7</f>
        <v>217064.3</v>
      </c>
      <c r="L114" s="347">
        <f>48300</f>
        <v>48300</v>
      </c>
      <c r="M114" s="176"/>
    </row>
    <row r="115" spans="1:13" ht="63" customHeight="1" x14ac:dyDescent="0.25">
      <c r="A115" s="465"/>
      <c r="B115" s="485" t="s">
        <v>579</v>
      </c>
      <c r="C115" s="559" t="s">
        <v>707</v>
      </c>
      <c r="D115" s="569"/>
      <c r="E115" s="569"/>
      <c r="F115" s="570"/>
      <c r="G115" s="291">
        <v>1</v>
      </c>
      <c r="H115" s="291">
        <v>4</v>
      </c>
      <c r="I115" s="292">
        <v>540</v>
      </c>
      <c r="J115" s="347">
        <v>191789.6</v>
      </c>
      <c r="K115" s="347">
        <f>217200-135.7</f>
        <v>217064.3</v>
      </c>
      <c r="L115" s="347">
        <f>48300</f>
        <v>48300</v>
      </c>
      <c r="M115" s="176"/>
    </row>
    <row r="116" spans="1:13" ht="49.5" customHeight="1" x14ac:dyDescent="0.25">
      <c r="A116" s="465"/>
      <c r="B116" s="485" t="s">
        <v>580</v>
      </c>
      <c r="C116" s="559" t="s">
        <v>706</v>
      </c>
      <c r="D116" s="569"/>
      <c r="E116" s="569"/>
      <c r="F116" s="570"/>
      <c r="G116" s="291">
        <v>1</v>
      </c>
      <c r="H116" s="291">
        <v>4</v>
      </c>
      <c r="I116" s="292"/>
      <c r="J116" s="223">
        <v>143489.60000000001</v>
      </c>
      <c r="K116" s="223">
        <f>K117</f>
        <v>168764.3</v>
      </c>
      <c r="L116" s="229">
        <v>0</v>
      </c>
      <c r="M116" s="176"/>
    </row>
    <row r="117" spans="1:13" ht="50.25" customHeight="1" x14ac:dyDescent="0.25">
      <c r="A117" s="465"/>
      <c r="B117" s="449" t="s">
        <v>245</v>
      </c>
      <c r="C117" s="559" t="s">
        <v>706</v>
      </c>
      <c r="D117" s="569"/>
      <c r="E117" s="569"/>
      <c r="F117" s="570"/>
      <c r="G117" s="291">
        <v>1</v>
      </c>
      <c r="H117" s="291">
        <v>4</v>
      </c>
      <c r="I117" s="292">
        <v>540</v>
      </c>
      <c r="J117" s="224">
        <v>143489.60000000001</v>
      </c>
      <c r="K117" s="224">
        <f>168900-135.7</f>
        <v>168764.3</v>
      </c>
      <c r="L117" s="230">
        <v>0</v>
      </c>
      <c r="M117" s="176"/>
    </row>
    <row r="118" spans="1:13" ht="54.75" customHeight="1" x14ac:dyDescent="0.25">
      <c r="A118" s="465"/>
      <c r="B118" s="485" t="s">
        <v>582</v>
      </c>
      <c r="C118" s="573" t="s">
        <v>705</v>
      </c>
      <c r="D118" s="574"/>
      <c r="E118" s="574"/>
      <c r="F118" s="574"/>
      <c r="G118" s="341">
        <v>1</v>
      </c>
      <c r="H118" s="341">
        <v>4</v>
      </c>
      <c r="I118" s="301"/>
      <c r="J118" s="507">
        <f>40300</f>
        <v>40300</v>
      </c>
      <c r="K118" s="347">
        <f>40300</f>
        <v>40300</v>
      </c>
      <c r="L118" s="347">
        <f>40300</f>
        <v>40300</v>
      </c>
      <c r="M118" s="176"/>
    </row>
    <row r="119" spans="1:13" ht="39" customHeight="1" x14ac:dyDescent="0.25">
      <c r="A119" s="465"/>
      <c r="B119" s="248" t="s">
        <v>245</v>
      </c>
      <c r="C119" s="550" t="s">
        <v>705</v>
      </c>
      <c r="D119" s="571"/>
      <c r="E119" s="571"/>
      <c r="F119" s="572"/>
      <c r="G119" s="341">
        <v>1</v>
      </c>
      <c r="H119" s="341">
        <v>4</v>
      </c>
      <c r="I119" s="301">
        <v>540</v>
      </c>
      <c r="J119" s="224">
        <f>40300</f>
        <v>40300</v>
      </c>
      <c r="K119" s="224">
        <f>40300</f>
        <v>40300</v>
      </c>
      <c r="L119" s="230">
        <f>40300</f>
        <v>40300</v>
      </c>
      <c r="M119" s="176"/>
    </row>
    <row r="120" spans="1:13" ht="75" customHeight="1" x14ac:dyDescent="0.25">
      <c r="A120" s="278"/>
      <c r="B120" s="477" t="s">
        <v>584</v>
      </c>
      <c r="C120" s="575" t="s">
        <v>703</v>
      </c>
      <c r="D120" s="576"/>
      <c r="E120" s="576"/>
      <c r="F120" s="577"/>
      <c r="G120" s="324">
        <v>1</v>
      </c>
      <c r="H120" s="324">
        <v>4</v>
      </c>
      <c r="I120" s="325" t="s">
        <v>1</v>
      </c>
      <c r="J120" s="508">
        <v>8000</v>
      </c>
      <c r="K120" s="225">
        <v>8000</v>
      </c>
      <c r="L120" s="231">
        <v>80000</v>
      </c>
      <c r="M120" s="176"/>
    </row>
    <row r="121" spans="1:13" ht="51.75" customHeight="1" x14ac:dyDescent="0.25">
      <c r="A121" s="278"/>
      <c r="B121" s="479" t="s">
        <v>62</v>
      </c>
      <c r="C121" s="559" t="s">
        <v>703</v>
      </c>
      <c r="D121" s="569"/>
      <c r="E121" s="569"/>
      <c r="F121" s="570"/>
      <c r="G121" s="291">
        <v>1</v>
      </c>
      <c r="H121" s="291">
        <v>4</v>
      </c>
      <c r="I121" s="292" t="s">
        <v>1</v>
      </c>
      <c r="J121" s="223">
        <v>8000</v>
      </c>
      <c r="K121" s="223">
        <v>8000</v>
      </c>
      <c r="L121" s="229">
        <v>8000</v>
      </c>
      <c r="M121" s="176"/>
    </row>
    <row r="122" spans="1:13" ht="50.25" customHeight="1" x14ac:dyDescent="0.25">
      <c r="A122" s="278"/>
      <c r="B122" s="480" t="s">
        <v>245</v>
      </c>
      <c r="C122" s="559" t="s">
        <v>703</v>
      </c>
      <c r="D122" s="569"/>
      <c r="E122" s="569"/>
      <c r="F122" s="570"/>
      <c r="G122" s="300">
        <v>1</v>
      </c>
      <c r="H122" s="341">
        <v>4</v>
      </c>
      <c r="I122" s="301">
        <v>540</v>
      </c>
      <c r="J122" s="224">
        <v>8000</v>
      </c>
      <c r="K122" s="224">
        <v>8000</v>
      </c>
      <c r="L122" s="230">
        <v>8000</v>
      </c>
      <c r="M122" s="176"/>
    </row>
    <row r="123" spans="1:13" ht="50.25" customHeight="1" x14ac:dyDescent="0.25">
      <c r="A123" s="465"/>
      <c r="B123" s="250" t="s">
        <v>324</v>
      </c>
      <c r="C123" s="550" t="s">
        <v>708</v>
      </c>
      <c r="D123" s="551"/>
      <c r="E123" s="551"/>
      <c r="F123" s="552"/>
      <c r="G123" s="341">
        <v>1</v>
      </c>
      <c r="H123" s="341">
        <v>6</v>
      </c>
      <c r="I123" s="301"/>
      <c r="J123" s="495">
        <f>55400</f>
        <v>55400</v>
      </c>
      <c r="K123" s="225">
        <v>0</v>
      </c>
      <c r="L123" s="231">
        <v>0</v>
      </c>
      <c r="M123" s="176"/>
    </row>
    <row r="124" spans="1:13" ht="50.25" customHeight="1" x14ac:dyDescent="0.25">
      <c r="A124" s="465"/>
      <c r="B124" s="247" t="s">
        <v>572</v>
      </c>
      <c r="C124" s="550" t="s">
        <v>709</v>
      </c>
      <c r="D124" s="551"/>
      <c r="E124" s="551"/>
      <c r="F124" s="552"/>
      <c r="G124" s="341">
        <v>1</v>
      </c>
      <c r="H124" s="341">
        <v>6</v>
      </c>
      <c r="I124" s="301"/>
      <c r="J124" s="223">
        <f>55400</f>
        <v>55400</v>
      </c>
      <c r="K124" s="223">
        <v>0</v>
      </c>
      <c r="L124" s="229">
        <v>0</v>
      </c>
      <c r="M124" s="176"/>
    </row>
    <row r="125" spans="1:13" ht="50.25" customHeight="1" x14ac:dyDescent="0.25">
      <c r="A125" s="465"/>
      <c r="B125" s="247" t="s">
        <v>573</v>
      </c>
      <c r="C125" s="550" t="s">
        <v>710</v>
      </c>
      <c r="D125" s="551"/>
      <c r="E125" s="551"/>
      <c r="F125" s="552"/>
      <c r="G125" s="341">
        <v>1</v>
      </c>
      <c r="H125" s="341">
        <v>6</v>
      </c>
      <c r="I125" s="301"/>
      <c r="J125" s="223">
        <f>55400</f>
        <v>55400</v>
      </c>
      <c r="K125" s="223">
        <v>0</v>
      </c>
      <c r="L125" s="229">
        <v>0</v>
      </c>
      <c r="M125" s="176"/>
    </row>
    <row r="126" spans="1:13" ht="50.25" customHeight="1" x14ac:dyDescent="0.25">
      <c r="A126" s="465"/>
      <c r="B126" s="247" t="s">
        <v>579</v>
      </c>
      <c r="C126" s="550" t="s">
        <v>710</v>
      </c>
      <c r="D126" s="551"/>
      <c r="E126" s="551"/>
      <c r="F126" s="552"/>
      <c r="G126" s="341">
        <v>1</v>
      </c>
      <c r="H126" s="341">
        <v>6</v>
      </c>
      <c r="I126" s="301"/>
      <c r="J126" s="223">
        <f>55400</f>
        <v>55400</v>
      </c>
      <c r="K126" s="223">
        <v>0</v>
      </c>
      <c r="L126" s="229">
        <v>0</v>
      </c>
      <c r="M126" s="176"/>
    </row>
    <row r="127" spans="1:13" ht="50.25" customHeight="1" x14ac:dyDescent="0.25">
      <c r="A127" s="465"/>
      <c r="B127" s="247" t="s">
        <v>586</v>
      </c>
      <c r="C127" s="550" t="s">
        <v>711</v>
      </c>
      <c r="D127" s="551"/>
      <c r="E127" s="551"/>
      <c r="F127" s="552"/>
      <c r="G127" s="341">
        <v>1</v>
      </c>
      <c r="H127" s="341">
        <v>6</v>
      </c>
      <c r="I127" s="301"/>
      <c r="J127" s="223">
        <f>55400</f>
        <v>55400</v>
      </c>
      <c r="K127" s="223">
        <v>0</v>
      </c>
      <c r="L127" s="229">
        <v>0</v>
      </c>
      <c r="M127" s="176"/>
    </row>
    <row r="128" spans="1:13" ht="50.25" customHeight="1" x14ac:dyDescent="0.25">
      <c r="A128" s="465"/>
      <c r="B128" s="248" t="s">
        <v>245</v>
      </c>
      <c r="C128" s="550" t="s">
        <v>711</v>
      </c>
      <c r="D128" s="551"/>
      <c r="E128" s="551"/>
      <c r="F128" s="552"/>
      <c r="G128" s="341">
        <v>1</v>
      </c>
      <c r="H128" s="341">
        <v>6</v>
      </c>
      <c r="I128" s="301">
        <v>540</v>
      </c>
      <c r="J128" s="223">
        <f>55400</f>
        <v>55400</v>
      </c>
      <c r="K128" s="223">
        <v>0</v>
      </c>
      <c r="L128" s="229">
        <v>0</v>
      </c>
      <c r="M128" s="176"/>
    </row>
    <row r="129" spans="1:13" ht="52.5" customHeight="1" x14ac:dyDescent="0.25">
      <c r="A129" s="465"/>
      <c r="B129" s="247" t="s">
        <v>614</v>
      </c>
      <c r="C129" s="559" t="s">
        <v>704</v>
      </c>
      <c r="D129" s="560"/>
      <c r="E129" s="560"/>
      <c r="F129" s="561"/>
      <c r="G129" s="341">
        <v>10</v>
      </c>
      <c r="H129" s="341">
        <v>1</v>
      </c>
      <c r="I129" s="301"/>
      <c r="J129" s="502">
        <f>J131</f>
        <v>453177</v>
      </c>
      <c r="K129" s="223">
        <f t="shared" ref="J129:L131" si="3">447000</f>
        <v>447000</v>
      </c>
      <c r="L129" s="229">
        <f t="shared" si="3"/>
        <v>447000</v>
      </c>
      <c r="M129" s="176"/>
    </row>
    <row r="130" spans="1:13" ht="52.5" customHeight="1" x14ac:dyDescent="0.25">
      <c r="A130" s="465"/>
      <c r="B130" s="247" t="s">
        <v>462</v>
      </c>
      <c r="C130" s="559" t="s">
        <v>704</v>
      </c>
      <c r="D130" s="560"/>
      <c r="E130" s="560"/>
      <c r="F130" s="561"/>
      <c r="G130" s="341">
        <v>10</v>
      </c>
      <c r="H130" s="341">
        <v>1</v>
      </c>
      <c r="I130" s="301"/>
      <c r="J130" s="223">
        <f>J131</f>
        <v>453177</v>
      </c>
      <c r="K130" s="223">
        <f t="shared" si="3"/>
        <v>447000</v>
      </c>
      <c r="L130" s="229">
        <f t="shared" si="3"/>
        <v>447000</v>
      </c>
      <c r="M130" s="176"/>
    </row>
    <row r="131" spans="1:13" ht="52.5" customHeight="1" x14ac:dyDescent="0.25">
      <c r="A131" s="465"/>
      <c r="B131" s="248" t="s">
        <v>9</v>
      </c>
      <c r="C131" s="559" t="s">
        <v>704</v>
      </c>
      <c r="D131" s="560"/>
      <c r="E131" s="560"/>
      <c r="F131" s="561"/>
      <c r="G131" s="341">
        <v>10</v>
      </c>
      <c r="H131" s="341">
        <v>1</v>
      </c>
      <c r="I131" s="301">
        <v>310</v>
      </c>
      <c r="J131" s="224">
        <v>453177</v>
      </c>
      <c r="K131" s="224">
        <f t="shared" si="3"/>
        <v>447000</v>
      </c>
      <c r="L131" s="230">
        <f t="shared" si="3"/>
        <v>447000</v>
      </c>
      <c r="M131" s="176"/>
    </row>
    <row r="132" spans="1:13" ht="31.5" customHeight="1" x14ac:dyDescent="0.25">
      <c r="A132" s="278"/>
      <c r="B132" s="304" t="s">
        <v>2</v>
      </c>
      <c r="C132" s="305"/>
      <c r="D132" s="306"/>
      <c r="E132" s="305"/>
      <c r="F132" s="307"/>
      <c r="G132" s="308" t="s">
        <v>1</v>
      </c>
      <c r="H132" s="308" t="s">
        <v>1</v>
      </c>
      <c r="I132" s="309" t="s">
        <v>1</v>
      </c>
      <c r="J132" s="310">
        <v>0</v>
      </c>
      <c r="K132" s="226">
        <v>575430</v>
      </c>
      <c r="L132" s="232">
        <v>1124367</v>
      </c>
      <c r="M132" s="176"/>
    </row>
    <row r="133" spans="1:13" ht="24.75" customHeight="1" thickBot="1" x14ac:dyDescent="0.3">
      <c r="A133" s="278"/>
      <c r="B133" s="329" t="s">
        <v>0</v>
      </c>
      <c r="C133" s="330"/>
      <c r="D133" s="330"/>
      <c r="E133" s="330"/>
      <c r="F133" s="330"/>
      <c r="G133" s="330"/>
      <c r="H133" s="330"/>
      <c r="I133" s="330"/>
      <c r="J133" s="331">
        <f>J16+J20+J33+J42+J46+J52+J56+J68+J72+J81+J84+J92+J96+J114+J123+J129</f>
        <v>28955052.640000001</v>
      </c>
      <c r="K133" s="332">
        <v>123020964.78</v>
      </c>
      <c r="L133" s="419">
        <v>118556736.13</v>
      </c>
      <c r="M133" s="176"/>
    </row>
    <row r="134" spans="1:13" ht="29.25" customHeight="1" x14ac:dyDescent="0.25"/>
    <row r="135" spans="1:13" ht="29.25" customHeight="1" x14ac:dyDescent="0.25"/>
    <row r="136" spans="1:13" ht="29.25" customHeight="1" x14ac:dyDescent="0.25"/>
    <row r="137" spans="1:13" ht="29.25" customHeight="1" x14ac:dyDescent="0.25"/>
    <row r="138" spans="1:13" ht="15" customHeight="1" x14ac:dyDescent="0.25"/>
    <row r="139" spans="1:13" ht="29.25" customHeight="1" x14ac:dyDescent="0.25"/>
    <row r="140" spans="1:13" ht="29.25" customHeight="1" x14ac:dyDescent="0.25"/>
    <row r="141" spans="1:13" ht="44.25" customHeight="1" x14ac:dyDescent="0.25"/>
    <row r="142" spans="1:13" ht="29.25" customHeight="1" x14ac:dyDescent="0.25"/>
    <row r="143" spans="1:13" ht="29.25" customHeight="1" x14ac:dyDescent="0.25"/>
    <row r="144" spans="1:13" ht="60.75" customHeight="1" x14ac:dyDescent="0.25"/>
    <row r="145" ht="34.5" customHeight="1" x14ac:dyDescent="0.25"/>
    <row r="146" ht="30" customHeight="1" x14ac:dyDescent="0.25"/>
    <row r="147" ht="35.25" customHeight="1" x14ac:dyDescent="0.25"/>
    <row r="148" ht="33" customHeight="1" x14ac:dyDescent="0.25"/>
    <row r="149" ht="32.25" customHeight="1" x14ac:dyDescent="0.25"/>
    <row r="150" ht="34.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45" customHeight="1" x14ac:dyDescent="0.25"/>
    <row r="157" ht="34.5" customHeight="1" x14ac:dyDescent="0.25"/>
    <row r="158" ht="21" customHeight="1" x14ac:dyDescent="0.25"/>
    <row r="159" ht="20.25" customHeight="1" x14ac:dyDescent="0.25"/>
    <row r="160" ht="29.25" customHeight="1" x14ac:dyDescent="0.25"/>
    <row r="161" ht="42.75" customHeight="1" x14ac:dyDescent="0.25"/>
    <row r="162" ht="44.25" customHeight="1" x14ac:dyDescent="0.25"/>
    <row r="163" ht="21" customHeight="1" x14ac:dyDescent="0.25"/>
    <row r="164" ht="18.75" customHeight="1" x14ac:dyDescent="0.25"/>
    <row r="165" ht="0.75" customHeight="1" x14ac:dyDescent="0.25"/>
    <row r="166" ht="21.75" customHeight="1" x14ac:dyDescent="0.25"/>
    <row r="167" ht="12.75" customHeight="1" x14ac:dyDescent="0.25"/>
  </sheetData>
  <mergeCells count="44">
    <mergeCell ref="C73:F73"/>
    <mergeCell ref="C74:F74"/>
    <mergeCell ref="C75:F75"/>
    <mergeCell ref="C68:F68"/>
    <mergeCell ref="C69:F69"/>
    <mergeCell ref="C70:F70"/>
    <mergeCell ref="C71:F71"/>
    <mergeCell ref="C72:F72"/>
    <mergeCell ref="J4:L4"/>
    <mergeCell ref="C37:F37"/>
    <mergeCell ref="C38:F38"/>
    <mergeCell ref="C39:F39"/>
    <mergeCell ref="C64:F64"/>
    <mergeCell ref="C62:F62"/>
    <mergeCell ref="C63:F63"/>
    <mergeCell ref="C50:F50"/>
    <mergeCell ref="C51:F51"/>
    <mergeCell ref="C14:F14"/>
    <mergeCell ref="C129:F129"/>
    <mergeCell ref="C130:F130"/>
    <mergeCell ref="C131:F131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16:F116"/>
    <mergeCell ref="C117:F117"/>
    <mergeCell ref="C114:F114"/>
    <mergeCell ref="C115:F115"/>
    <mergeCell ref="C76:F76"/>
    <mergeCell ref="C77:F77"/>
    <mergeCell ref="C112:F112"/>
    <mergeCell ref="C113:F113"/>
    <mergeCell ref="C103:F103"/>
    <mergeCell ref="C104:F104"/>
    <mergeCell ref="C105:F105"/>
    <mergeCell ref="C111:F111"/>
  </mergeCells>
  <pageMargins left="1.1811023622047201" right="0.39370078740157499" top="0.78740157480314998" bottom="0.59055118110236204" header="0.31496063461453899" footer="0.31496063461453899"/>
  <pageSetup paperSize="9" scale="83" fitToHeight="0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abSelected="1" topLeftCell="A4" zoomScale="90" zoomScaleNormal="90" workbookViewId="0">
      <selection activeCell="E24" sqref="E24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9"/>
      <c r="C1" s="79"/>
      <c r="D1" s="80"/>
      <c r="E1" s="80" t="s">
        <v>506</v>
      </c>
      <c r="F1" s="80"/>
    </row>
    <row r="2" spans="2:6" x14ac:dyDescent="0.25">
      <c r="B2" s="79"/>
      <c r="C2" s="79"/>
      <c r="D2" s="80"/>
      <c r="E2" s="10" t="s">
        <v>75</v>
      </c>
      <c r="F2" s="10"/>
    </row>
    <row r="3" spans="2:6" ht="15" customHeight="1" x14ac:dyDescent="0.25">
      <c r="B3" s="79"/>
      <c r="C3" s="79"/>
      <c r="D3" s="81"/>
      <c r="E3" s="529" t="s">
        <v>313</v>
      </c>
      <c r="F3" s="529"/>
    </row>
    <row r="4" spans="2:6" ht="15" customHeight="1" x14ac:dyDescent="0.25">
      <c r="B4" s="79"/>
      <c r="C4" s="79"/>
      <c r="D4" s="81"/>
      <c r="E4" s="394"/>
      <c r="F4" s="394"/>
    </row>
    <row r="5" spans="2:6" x14ac:dyDescent="0.25">
      <c r="B5" s="79"/>
      <c r="C5" s="79"/>
      <c r="D5" s="80"/>
      <c r="E5" s="80" t="s">
        <v>557</v>
      </c>
      <c r="F5" s="80"/>
    </row>
    <row r="6" spans="2:6" x14ac:dyDescent="0.25">
      <c r="B6" s="79"/>
      <c r="C6" s="79"/>
      <c r="D6" s="82"/>
      <c r="E6" s="82"/>
      <c r="F6" s="79"/>
    </row>
    <row r="7" spans="2:6" x14ac:dyDescent="0.25">
      <c r="B7" s="79"/>
      <c r="C7" s="79"/>
      <c r="D7" s="82"/>
      <c r="E7" s="82"/>
      <c r="F7" s="79"/>
    </row>
    <row r="8" spans="2:6" x14ac:dyDescent="0.25">
      <c r="B8" s="578" t="s">
        <v>401</v>
      </c>
      <c r="C8" s="578"/>
      <c r="D8" s="578"/>
      <c r="E8" s="578"/>
      <c r="F8" s="578"/>
    </row>
    <row r="9" spans="2:6" x14ac:dyDescent="0.25">
      <c r="B9" s="578" t="s">
        <v>445</v>
      </c>
      <c r="C9" s="578"/>
      <c r="D9" s="578"/>
      <c r="E9" s="578"/>
      <c r="F9" s="578"/>
    </row>
    <row r="10" spans="2:6" x14ac:dyDescent="0.25">
      <c r="B10" s="579" t="s">
        <v>559</v>
      </c>
      <c r="C10" s="579"/>
      <c r="D10" s="579"/>
      <c r="E10" s="579"/>
      <c r="F10" s="579"/>
    </row>
    <row r="11" spans="2:6" ht="15.75" thickBot="1" x14ac:dyDescent="0.3">
      <c r="B11" s="79"/>
      <c r="C11" s="79"/>
      <c r="D11" s="82"/>
      <c r="E11" s="83"/>
      <c r="F11" s="128" t="s">
        <v>399</v>
      </c>
    </row>
    <row r="12" spans="2:6" x14ac:dyDescent="0.25">
      <c r="B12" s="420" t="s">
        <v>100</v>
      </c>
      <c r="C12" s="420" t="s">
        <v>101</v>
      </c>
      <c r="D12" s="421" t="s">
        <v>377</v>
      </c>
      <c r="E12" s="421" t="s">
        <v>379</v>
      </c>
      <c r="F12" s="421" t="s">
        <v>554</v>
      </c>
    </row>
    <row r="13" spans="2:6" x14ac:dyDescent="0.25">
      <c r="B13" s="423" t="s">
        <v>102</v>
      </c>
      <c r="C13" s="423" t="s">
        <v>103</v>
      </c>
      <c r="D13" s="427">
        <f t="shared" ref="D13:F14" si="0">D14</f>
        <v>290</v>
      </c>
      <c r="E13" s="425">
        <f t="shared" si="0"/>
        <v>0</v>
      </c>
      <c r="F13" s="425">
        <f t="shared" si="0"/>
        <v>0</v>
      </c>
    </row>
    <row r="14" spans="2:6" ht="25.5" x14ac:dyDescent="0.25">
      <c r="B14" s="423" t="s">
        <v>672</v>
      </c>
      <c r="C14" s="85" t="s">
        <v>397</v>
      </c>
      <c r="D14" s="427">
        <f t="shared" si="0"/>
        <v>290</v>
      </c>
      <c r="E14" s="425">
        <f t="shared" si="0"/>
        <v>0</v>
      </c>
      <c r="F14" s="425">
        <f t="shared" si="0"/>
        <v>0</v>
      </c>
    </row>
    <row r="15" spans="2:6" ht="38.25" x14ac:dyDescent="0.25">
      <c r="B15" s="422" t="s">
        <v>673</v>
      </c>
      <c r="C15" s="424" t="s">
        <v>674</v>
      </c>
      <c r="D15" s="428">
        <v>290</v>
      </c>
      <c r="E15" s="426"/>
      <c r="F15" s="426"/>
    </row>
    <row r="16" spans="2:6" ht="30.75" customHeight="1" x14ac:dyDescent="0.25">
      <c r="B16" s="84" t="s">
        <v>228</v>
      </c>
      <c r="C16" s="85" t="s">
        <v>229</v>
      </c>
      <c r="D16" s="120">
        <f>D17+D50</f>
        <v>10932.2</v>
      </c>
      <c r="E16" s="120">
        <f t="shared" ref="E16:F16" si="1">E17+E50</f>
        <v>106274.7</v>
      </c>
      <c r="F16" s="121">
        <f t="shared" si="1"/>
        <v>101073.40000000001</v>
      </c>
    </row>
    <row r="17" spans="2:6" ht="42" customHeight="1" x14ac:dyDescent="0.25">
      <c r="B17" s="84" t="s">
        <v>230</v>
      </c>
      <c r="C17" s="86" t="s">
        <v>231</v>
      </c>
      <c r="D17" s="122">
        <f>D18+D30+D41+D46</f>
        <v>10932.2</v>
      </c>
      <c r="E17" s="122">
        <f t="shared" ref="E17:F17" si="2">E18+E30+E41+E46</f>
        <v>106274.7</v>
      </c>
      <c r="F17" s="123">
        <f t="shared" si="2"/>
        <v>101073.40000000001</v>
      </c>
    </row>
    <row r="18" spans="2:6" ht="34.5" customHeight="1" x14ac:dyDescent="0.25">
      <c r="B18" s="89" t="s">
        <v>402</v>
      </c>
      <c r="C18" s="90" t="s">
        <v>232</v>
      </c>
      <c r="D18" s="87">
        <f>D19+D27</f>
        <v>8776</v>
      </c>
      <c r="E18" s="87">
        <f t="shared" ref="E18:F18" si="3">E19+E27</f>
        <v>5908</v>
      </c>
      <c r="F18" s="88">
        <f t="shared" si="3"/>
        <v>5004</v>
      </c>
    </row>
    <row r="19" spans="2:6" ht="32.25" customHeight="1" x14ac:dyDescent="0.25">
      <c r="B19" s="84" t="s">
        <v>403</v>
      </c>
      <c r="C19" s="86" t="s">
        <v>237</v>
      </c>
      <c r="D19" s="87">
        <f>D20</f>
        <v>1806</v>
      </c>
      <c r="E19" s="87">
        <f t="shared" ref="E19:F19" si="4">E20</f>
        <v>0</v>
      </c>
      <c r="F19" s="88">
        <f t="shared" si="4"/>
        <v>0</v>
      </c>
    </row>
    <row r="20" spans="2:6" ht="31.5" customHeight="1" x14ac:dyDescent="0.25">
      <c r="B20" s="89" t="s">
        <v>404</v>
      </c>
      <c r="C20" s="86" t="s">
        <v>237</v>
      </c>
      <c r="D20" s="87">
        <f>SUM(D21:D25)</f>
        <v>1806</v>
      </c>
      <c r="E20" s="87">
        <f t="shared" ref="E20:F20" si="5">SUM(E21:E25)</f>
        <v>0</v>
      </c>
      <c r="F20" s="88">
        <f t="shared" si="5"/>
        <v>0</v>
      </c>
    </row>
    <row r="21" spans="2:6" ht="41.25" customHeight="1" x14ac:dyDescent="0.25">
      <c r="B21" s="91" t="s">
        <v>641</v>
      </c>
      <c r="C21" s="92" t="s">
        <v>405</v>
      </c>
      <c r="D21" s="93">
        <v>326</v>
      </c>
      <c r="E21" s="93">
        <f>[2]доходы1!E97</f>
        <v>0</v>
      </c>
      <c r="F21" s="93">
        <f>[2]доходы1!F97</f>
        <v>0</v>
      </c>
    </row>
    <row r="22" spans="2:6" ht="39.75" customHeight="1" x14ac:dyDescent="0.25">
      <c r="B22" s="91" t="s">
        <v>684</v>
      </c>
      <c r="C22" s="94" t="s">
        <v>238</v>
      </c>
      <c r="D22" s="93">
        <v>700</v>
      </c>
      <c r="E22" s="93">
        <f>[2]доходы1!E98</f>
        <v>0</v>
      </c>
      <c r="F22" s="93">
        <f>[2]доходы1!F98</f>
        <v>0</v>
      </c>
    </row>
    <row r="23" spans="2:6" ht="53.25" customHeight="1" x14ac:dyDescent="0.25">
      <c r="B23" s="91" t="s">
        <v>645</v>
      </c>
      <c r="C23" s="94" t="s">
        <v>406</v>
      </c>
      <c r="D23" s="93">
        <v>557</v>
      </c>
      <c r="E23" s="93">
        <f>[2]доходы1!E99</f>
        <v>0</v>
      </c>
      <c r="F23" s="93">
        <f>[2]доходы1!F99</f>
        <v>0</v>
      </c>
    </row>
    <row r="24" spans="2:6" ht="64.5" customHeight="1" x14ac:dyDescent="0.25">
      <c r="B24" s="362" t="s">
        <v>643</v>
      </c>
      <c r="C24" s="364" t="s">
        <v>644</v>
      </c>
      <c r="D24" s="93">
        <v>197</v>
      </c>
      <c r="E24" s="93">
        <f>[2]доходы1!E100</f>
        <v>0</v>
      </c>
      <c r="F24" s="93">
        <f>[2]доходы1!F100</f>
        <v>0</v>
      </c>
    </row>
    <row r="25" spans="2:6" ht="51.75" customHeight="1" x14ac:dyDescent="0.25">
      <c r="B25" s="91" t="s">
        <v>647</v>
      </c>
      <c r="C25" s="94" t="s">
        <v>407</v>
      </c>
      <c r="D25" s="93">
        <v>26</v>
      </c>
      <c r="E25" s="93">
        <f>[2]доходы1!E101</f>
        <v>0</v>
      </c>
      <c r="F25" s="93">
        <f>[2]доходы1!F101</f>
        <v>0</v>
      </c>
    </row>
    <row r="26" spans="2:6" ht="21.75" customHeight="1" x14ac:dyDescent="0.25">
      <c r="B26" s="84" t="s">
        <v>408</v>
      </c>
      <c r="C26" s="95" t="s">
        <v>233</v>
      </c>
      <c r="D26" s="124">
        <f>D27</f>
        <v>6970</v>
      </c>
      <c r="E26" s="429">
        <f>E27</f>
        <v>5908</v>
      </c>
      <c r="F26" s="430">
        <f>F27</f>
        <v>5004</v>
      </c>
    </row>
    <row r="27" spans="2:6" ht="33.75" customHeight="1" x14ac:dyDescent="0.25">
      <c r="B27" s="84" t="s">
        <v>409</v>
      </c>
      <c r="C27" s="86" t="s">
        <v>234</v>
      </c>
      <c r="D27" s="87">
        <f>D28+D29</f>
        <v>6970</v>
      </c>
      <c r="E27" s="87">
        <f t="shared" ref="E27" si="6">E28+E29</f>
        <v>5908</v>
      </c>
      <c r="F27" s="88">
        <f>F28+F29</f>
        <v>5004</v>
      </c>
    </row>
    <row r="28" spans="2:6" ht="52.5" customHeight="1" x14ac:dyDescent="0.25">
      <c r="B28" s="97" t="s">
        <v>375</v>
      </c>
      <c r="C28" s="98" t="s">
        <v>410</v>
      </c>
      <c r="D28" s="93">
        <v>6877</v>
      </c>
      <c r="E28" s="93">
        <v>5815</v>
      </c>
      <c r="F28" s="93">
        <v>4910</v>
      </c>
    </row>
    <row r="29" spans="2:6" ht="52.5" customHeight="1" x14ac:dyDescent="0.25">
      <c r="B29" s="97" t="s">
        <v>376</v>
      </c>
      <c r="C29" s="98" t="s">
        <v>411</v>
      </c>
      <c r="D29" s="93">
        <v>93</v>
      </c>
      <c r="E29" s="93">
        <v>93</v>
      </c>
      <c r="F29" s="93">
        <v>94</v>
      </c>
    </row>
    <row r="30" spans="2:6" ht="31.5" customHeight="1" x14ac:dyDescent="0.25">
      <c r="B30" s="84" t="s">
        <v>364</v>
      </c>
      <c r="C30" s="99" t="s">
        <v>412</v>
      </c>
      <c r="D30" s="87">
        <f>D31+D33+D35+D39+D37</f>
        <v>1450</v>
      </c>
      <c r="E30" s="87">
        <f>E31+E33+E35+E39+E37</f>
        <v>100003.59999999999</v>
      </c>
      <c r="F30" s="88">
        <f t="shared" ref="F30" si="7">F31+F33+F35+F39+F37</f>
        <v>95694.1</v>
      </c>
    </row>
    <row r="31" spans="2:6" ht="50.25" customHeight="1" x14ac:dyDescent="0.25">
      <c r="B31" s="89" t="s">
        <v>365</v>
      </c>
      <c r="C31" s="100" t="s">
        <v>413</v>
      </c>
      <c r="D31" s="96">
        <f>D32</f>
        <v>0</v>
      </c>
      <c r="E31" s="96">
        <f t="shared" ref="E31:F31" si="8">E32</f>
        <v>97461.4</v>
      </c>
      <c r="F31" s="101">
        <f t="shared" si="8"/>
        <v>95694.1</v>
      </c>
    </row>
    <row r="32" spans="2:6" ht="38.25" customHeight="1" x14ac:dyDescent="0.25">
      <c r="B32" s="91" t="s">
        <v>362</v>
      </c>
      <c r="C32" s="94" t="s">
        <v>414</v>
      </c>
      <c r="D32" s="93">
        <f>[2]доходы1!D108</f>
        <v>0</v>
      </c>
      <c r="E32" s="93">
        <v>97461.4</v>
      </c>
      <c r="F32" s="93">
        <v>95694.1</v>
      </c>
    </row>
    <row r="33" spans="2:6" ht="78.75" customHeight="1" x14ac:dyDescent="0.25">
      <c r="B33" s="89" t="s">
        <v>415</v>
      </c>
      <c r="C33" s="100" t="s">
        <v>416</v>
      </c>
      <c r="D33" s="96">
        <f>D11</f>
        <v>0</v>
      </c>
      <c r="E33" s="96">
        <f>E34</f>
        <v>2542.1999999999998</v>
      </c>
      <c r="F33" s="102"/>
    </row>
    <row r="34" spans="2:6" ht="78" customHeight="1" x14ac:dyDescent="0.25">
      <c r="B34" s="103" t="s">
        <v>417</v>
      </c>
      <c r="C34" s="94" t="s">
        <v>418</v>
      </c>
      <c r="D34" s="104">
        <f>[2]доходы1!D110</f>
        <v>0</v>
      </c>
      <c r="E34" s="104">
        <v>2542.1999999999998</v>
      </c>
      <c r="F34" s="104">
        <f>[2]доходы1!F110</f>
        <v>0</v>
      </c>
    </row>
    <row r="35" spans="2:6" ht="34.5" customHeight="1" x14ac:dyDescent="0.25">
      <c r="B35" s="89" t="s">
        <v>419</v>
      </c>
      <c r="C35" s="100" t="s">
        <v>420</v>
      </c>
      <c r="D35" s="96">
        <f>D36</f>
        <v>0</v>
      </c>
      <c r="E35" s="96">
        <f>E36</f>
        <v>0</v>
      </c>
      <c r="F35" s="101">
        <f t="shared" ref="F35" si="9">F36</f>
        <v>0</v>
      </c>
    </row>
    <row r="36" spans="2:6" ht="33.75" customHeight="1" x14ac:dyDescent="0.25">
      <c r="B36" s="91" t="s">
        <v>421</v>
      </c>
      <c r="C36" s="94" t="s">
        <v>422</v>
      </c>
      <c r="D36" s="93">
        <f>[2]доходы1!D112</f>
        <v>0</v>
      </c>
      <c r="E36" s="93">
        <f>[2]доходы1!E112</f>
        <v>0</v>
      </c>
      <c r="F36" s="93">
        <f>[2]доходы1!F112</f>
        <v>0</v>
      </c>
    </row>
    <row r="37" spans="2:6" ht="30" customHeight="1" x14ac:dyDescent="0.25">
      <c r="B37" s="105" t="s">
        <v>423</v>
      </c>
      <c r="C37" s="100" t="s">
        <v>424</v>
      </c>
      <c r="D37" s="96">
        <f>D38</f>
        <v>0</v>
      </c>
      <c r="E37" s="96"/>
      <c r="F37" s="101">
        <f t="shared" ref="F37" si="10">F38</f>
        <v>0</v>
      </c>
    </row>
    <row r="38" spans="2:6" ht="30" customHeight="1" x14ac:dyDescent="0.25">
      <c r="B38" s="106" t="s">
        <v>425</v>
      </c>
      <c r="C38" s="94" t="s">
        <v>426</v>
      </c>
      <c r="D38" s="93">
        <f>[2]доходы1!D114</f>
        <v>0</v>
      </c>
      <c r="E38" s="93"/>
      <c r="F38" s="93">
        <f>[2]доходы1!F114</f>
        <v>0</v>
      </c>
    </row>
    <row r="39" spans="2:6" ht="18" customHeight="1" x14ac:dyDescent="0.25">
      <c r="B39" s="89" t="s">
        <v>427</v>
      </c>
      <c r="C39" s="100" t="s">
        <v>428</v>
      </c>
      <c r="D39" s="96">
        <f>D40</f>
        <v>1450</v>
      </c>
      <c r="E39" s="96">
        <f>E40</f>
        <v>0</v>
      </c>
      <c r="F39" s="101">
        <f t="shared" ref="F39" si="11">F40</f>
        <v>0</v>
      </c>
    </row>
    <row r="40" spans="2:6" ht="28.5" customHeight="1" x14ac:dyDescent="0.25">
      <c r="B40" s="91" t="s">
        <v>337</v>
      </c>
      <c r="C40" s="107" t="s">
        <v>649</v>
      </c>
      <c r="D40" s="93">
        <v>1450</v>
      </c>
      <c r="E40" s="93">
        <f>[2]доходы1!E116</f>
        <v>0</v>
      </c>
      <c r="F40" s="93"/>
    </row>
    <row r="41" spans="2:6" ht="30.75" customHeight="1" x14ac:dyDescent="0.25">
      <c r="B41" s="108" t="s">
        <v>354</v>
      </c>
      <c r="C41" s="109" t="s">
        <v>429</v>
      </c>
      <c r="D41" s="122">
        <f>D42+D44</f>
        <v>347.2</v>
      </c>
      <c r="E41" s="122">
        <f t="shared" ref="E41:F41" si="12">E42+E44</f>
        <v>363.09999999999997</v>
      </c>
      <c r="F41" s="123">
        <f t="shared" si="12"/>
        <v>375.29999999999995</v>
      </c>
    </row>
    <row r="42" spans="2:6" ht="41.25" customHeight="1" x14ac:dyDescent="0.25">
      <c r="B42" s="105" t="s">
        <v>356</v>
      </c>
      <c r="C42" s="95" t="s">
        <v>430</v>
      </c>
      <c r="D42" s="125" t="str">
        <f>D43</f>
        <v>321,30</v>
      </c>
      <c r="E42" s="125" t="str">
        <f t="shared" ref="E42:F42" si="13">E43</f>
        <v>336,20</v>
      </c>
      <c r="F42" s="126" t="str">
        <f t="shared" si="13"/>
        <v>348,40</v>
      </c>
    </row>
    <row r="43" spans="2:6" ht="51.75" customHeight="1" x14ac:dyDescent="0.25">
      <c r="B43" s="106" t="s">
        <v>333</v>
      </c>
      <c r="C43" s="110" t="s">
        <v>431</v>
      </c>
      <c r="D43" s="127" t="s">
        <v>560</v>
      </c>
      <c r="E43" s="127" t="s">
        <v>548</v>
      </c>
      <c r="F43" s="127" t="s">
        <v>561</v>
      </c>
    </row>
    <row r="44" spans="2:6" ht="29.25" customHeight="1" x14ac:dyDescent="0.25">
      <c r="B44" s="105" t="s">
        <v>355</v>
      </c>
      <c r="C44" s="95" t="s">
        <v>432</v>
      </c>
      <c r="D44" s="96">
        <f>D45</f>
        <v>25.9</v>
      </c>
      <c r="E44" s="96">
        <f t="shared" ref="E44:F44" si="14">E45</f>
        <v>26.9</v>
      </c>
      <c r="F44" s="101">
        <f t="shared" si="14"/>
        <v>26.9</v>
      </c>
    </row>
    <row r="45" spans="2:6" ht="45.75" customHeight="1" x14ac:dyDescent="0.25">
      <c r="B45" s="111" t="s">
        <v>339</v>
      </c>
      <c r="C45" s="98" t="s">
        <v>433</v>
      </c>
      <c r="D45" s="104">
        <v>25.9</v>
      </c>
      <c r="E45" s="104">
        <v>26.9</v>
      </c>
      <c r="F45" s="104">
        <v>26.9</v>
      </c>
    </row>
    <row r="46" spans="2:6" ht="21" customHeight="1" x14ac:dyDescent="0.25">
      <c r="B46" s="108" t="s">
        <v>434</v>
      </c>
      <c r="C46" s="109" t="s">
        <v>435</v>
      </c>
      <c r="D46" s="112">
        <f>D47</f>
        <v>359</v>
      </c>
      <c r="E46" s="112">
        <f t="shared" ref="E46:F48" si="15">E47</f>
        <v>0</v>
      </c>
      <c r="F46" s="113">
        <f t="shared" si="15"/>
        <v>0</v>
      </c>
    </row>
    <row r="47" spans="2:6" ht="32.25" customHeight="1" x14ac:dyDescent="0.25">
      <c r="B47" s="105" t="s">
        <v>436</v>
      </c>
      <c r="C47" s="95" t="s">
        <v>437</v>
      </c>
      <c r="D47" s="96">
        <f>D48</f>
        <v>359</v>
      </c>
      <c r="E47" s="96">
        <f t="shared" si="15"/>
        <v>0</v>
      </c>
      <c r="F47" s="101">
        <f t="shared" si="15"/>
        <v>0</v>
      </c>
    </row>
    <row r="48" spans="2:6" ht="29.25" customHeight="1" x14ac:dyDescent="0.25">
      <c r="B48" s="105" t="s">
        <v>341</v>
      </c>
      <c r="C48" s="95" t="s">
        <v>438</v>
      </c>
      <c r="D48" s="96">
        <f>D49</f>
        <v>359</v>
      </c>
      <c r="E48" s="96">
        <f t="shared" si="15"/>
        <v>0</v>
      </c>
      <c r="F48" s="101">
        <f t="shared" si="15"/>
        <v>0</v>
      </c>
    </row>
    <row r="49" spans="2:6" ht="57.75" customHeight="1" x14ac:dyDescent="0.25">
      <c r="B49" s="114" t="s">
        <v>369</v>
      </c>
      <c r="C49" s="115" t="s">
        <v>439</v>
      </c>
      <c r="D49" s="116">
        <v>359</v>
      </c>
      <c r="E49" s="116">
        <f>[2]доходы1!E125</f>
        <v>0</v>
      </c>
      <c r="F49" s="116">
        <f>[2]доходы1!F125</f>
        <v>0</v>
      </c>
    </row>
    <row r="50" spans="2:6" ht="22.5" customHeight="1" x14ac:dyDescent="0.25">
      <c r="B50" s="84" t="s">
        <v>268</v>
      </c>
      <c r="C50" s="86" t="s">
        <v>440</v>
      </c>
      <c r="D50" s="87">
        <f>D51+D52</f>
        <v>0</v>
      </c>
      <c r="E50" s="117">
        <f>E51</f>
        <v>0</v>
      </c>
      <c r="F50" s="118">
        <f>F51</f>
        <v>0</v>
      </c>
    </row>
    <row r="51" spans="2:6" ht="32.25" customHeight="1" x14ac:dyDescent="0.25">
      <c r="B51" s="119" t="s">
        <v>441</v>
      </c>
      <c r="C51" s="95" t="s">
        <v>442</v>
      </c>
      <c r="D51" s="96">
        <f>D52</f>
        <v>0</v>
      </c>
      <c r="E51" s="96">
        <f t="shared" ref="E51:F51" si="16">E52</f>
        <v>0</v>
      </c>
      <c r="F51" s="101">
        <f t="shared" si="16"/>
        <v>0</v>
      </c>
    </row>
    <row r="52" spans="2:6" ht="39.75" customHeight="1" x14ac:dyDescent="0.25">
      <c r="B52" s="114" t="s">
        <v>443</v>
      </c>
      <c r="C52" s="115" t="s">
        <v>444</v>
      </c>
      <c r="D52" s="116">
        <f>[2]доходы1!D128</f>
        <v>0</v>
      </c>
      <c r="E52" s="116">
        <f>[2]доходы1!E128</f>
        <v>0</v>
      </c>
      <c r="F52" s="116">
        <f>[2]доходы1!F128</f>
        <v>0</v>
      </c>
    </row>
  </sheetData>
  <mergeCells count="4">
    <mergeCell ref="E3:F3"/>
    <mergeCell ref="B8:F8"/>
    <mergeCell ref="B9:F9"/>
    <mergeCell ref="B10:F10"/>
  </mergeCells>
  <pageMargins left="0.7" right="0.7" top="0.75" bottom="0.75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D6" sqref="D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3.75" customHeight="1" x14ac:dyDescent="0.25">
      <c r="B1" s="172" t="s">
        <v>552</v>
      </c>
      <c r="D1" s="81" t="s">
        <v>563</v>
      </c>
      <c r="E1" s="80"/>
    </row>
    <row r="2" spans="1:5" ht="27" customHeight="1" x14ac:dyDescent="0.25">
      <c r="A2" s="580" t="s">
        <v>562</v>
      </c>
      <c r="B2" s="580"/>
      <c r="C2" s="580"/>
      <c r="D2" s="580"/>
      <c r="E2" s="580"/>
    </row>
    <row r="3" spans="1:5" x14ac:dyDescent="0.25">
      <c r="A3" s="129"/>
      <c r="B3" s="129"/>
      <c r="C3" s="129"/>
      <c r="D3" s="129"/>
      <c r="E3" s="129"/>
    </row>
    <row r="4" spans="1:5" x14ac:dyDescent="0.25">
      <c r="A4" s="129"/>
      <c r="B4" s="129"/>
      <c r="C4" s="129"/>
      <c r="D4" s="129"/>
      <c r="E4" s="160" t="s">
        <v>446</v>
      </c>
    </row>
    <row r="5" spans="1:5" x14ac:dyDescent="0.25">
      <c r="A5" s="130" t="s">
        <v>85</v>
      </c>
      <c r="B5" s="130" t="s">
        <v>101</v>
      </c>
      <c r="C5" s="174" t="s">
        <v>377</v>
      </c>
      <c r="D5" s="174" t="s">
        <v>379</v>
      </c>
      <c r="E5" s="174" t="s">
        <v>554</v>
      </c>
    </row>
    <row r="6" spans="1:5" ht="48" customHeight="1" x14ac:dyDescent="0.25">
      <c r="A6" s="130" t="s">
        <v>447</v>
      </c>
      <c r="B6" s="131" t="s">
        <v>448</v>
      </c>
      <c r="C6" s="130">
        <v>55.4</v>
      </c>
      <c r="D6" s="130"/>
      <c r="E6" s="130"/>
    </row>
    <row r="7" spans="1:5" ht="34.5" customHeight="1" x14ac:dyDescent="0.25">
      <c r="A7" s="130" t="s">
        <v>449</v>
      </c>
      <c r="B7" s="131" t="s">
        <v>450</v>
      </c>
      <c r="C7" s="130">
        <v>8</v>
      </c>
      <c r="D7" s="130">
        <v>8</v>
      </c>
      <c r="E7" s="130">
        <v>8</v>
      </c>
    </row>
    <row r="8" spans="1:5" x14ac:dyDescent="0.25">
      <c r="A8" s="130"/>
      <c r="B8" s="131" t="s">
        <v>98</v>
      </c>
      <c r="C8" s="130">
        <f>C6+C7</f>
        <v>63.4</v>
      </c>
      <c r="D8" s="130">
        <f t="shared" ref="D8:E8" si="0">D6+D7</f>
        <v>8</v>
      </c>
      <c r="E8" s="130">
        <f t="shared" si="0"/>
        <v>8</v>
      </c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C12" sqref="C12"/>
    </sheetView>
  </sheetViews>
  <sheetFormatPr defaultRowHeight="12.75" x14ac:dyDescent="0.2"/>
  <cols>
    <col min="1" max="1" width="54" style="1" customWidth="1"/>
    <col min="2" max="4" width="10.5703125" style="1" customWidth="1"/>
    <col min="5" max="256" width="9.140625" style="1"/>
    <col min="257" max="257" width="64.7109375" style="1" bestFit="1" customWidth="1"/>
    <col min="258" max="260" width="10.5703125" style="1" customWidth="1"/>
    <col min="261" max="512" width="9.140625" style="1"/>
    <col min="513" max="513" width="64.7109375" style="1" bestFit="1" customWidth="1"/>
    <col min="514" max="516" width="10.5703125" style="1" customWidth="1"/>
    <col min="517" max="768" width="9.140625" style="1"/>
    <col min="769" max="769" width="64.7109375" style="1" bestFit="1" customWidth="1"/>
    <col min="770" max="772" width="10.5703125" style="1" customWidth="1"/>
    <col min="773" max="1024" width="9.140625" style="1"/>
    <col min="1025" max="1025" width="64.7109375" style="1" bestFit="1" customWidth="1"/>
    <col min="1026" max="1028" width="10.5703125" style="1" customWidth="1"/>
    <col min="1029" max="1280" width="9.140625" style="1"/>
    <col min="1281" max="1281" width="64.7109375" style="1" bestFit="1" customWidth="1"/>
    <col min="1282" max="1284" width="10.5703125" style="1" customWidth="1"/>
    <col min="1285" max="1536" width="9.140625" style="1"/>
    <col min="1537" max="1537" width="64.7109375" style="1" bestFit="1" customWidth="1"/>
    <col min="1538" max="1540" width="10.5703125" style="1" customWidth="1"/>
    <col min="1541" max="1792" width="9.140625" style="1"/>
    <col min="1793" max="1793" width="64.7109375" style="1" bestFit="1" customWidth="1"/>
    <col min="1794" max="1796" width="10.5703125" style="1" customWidth="1"/>
    <col min="1797" max="2048" width="9.140625" style="1"/>
    <col min="2049" max="2049" width="64.7109375" style="1" bestFit="1" customWidth="1"/>
    <col min="2050" max="2052" width="10.5703125" style="1" customWidth="1"/>
    <col min="2053" max="2304" width="9.140625" style="1"/>
    <col min="2305" max="2305" width="64.7109375" style="1" bestFit="1" customWidth="1"/>
    <col min="2306" max="2308" width="10.5703125" style="1" customWidth="1"/>
    <col min="2309" max="2560" width="9.140625" style="1"/>
    <col min="2561" max="2561" width="64.7109375" style="1" bestFit="1" customWidth="1"/>
    <col min="2562" max="2564" width="10.5703125" style="1" customWidth="1"/>
    <col min="2565" max="2816" width="9.140625" style="1"/>
    <col min="2817" max="2817" width="64.7109375" style="1" bestFit="1" customWidth="1"/>
    <col min="2818" max="2820" width="10.5703125" style="1" customWidth="1"/>
    <col min="2821" max="3072" width="9.140625" style="1"/>
    <col min="3073" max="3073" width="64.7109375" style="1" bestFit="1" customWidth="1"/>
    <col min="3074" max="3076" width="10.5703125" style="1" customWidth="1"/>
    <col min="3077" max="3328" width="9.140625" style="1"/>
    <col min="3329" max="3329" width="64.7109375" style="1" bestFit="1" customWidth="1"/>
    <col min="3330" max="3332" width="10.5703125" style="1" customWidth="1"/>
    <col min="3333" max="3584" width="9.140625" style="1"/>
    <col min="3585" max="3585" width="64.7109375" style="1" bestFit="1" customWidth="1"/>
    <col min="3586" max="3588" width="10.5703125" style="1" customWidth="1"/>
    <col min="3589" max="3840" width="9.140625" style="1"/>
    <col min="3841" max="3841" width="64.7109375" style="1" bestFit="1" customWidth="1"/>
    <col min="3842" max="3844" width="10.5703125" style="1" customWidth="1"/>
    <col min="3845" max="4096" width="9.140625" style="1"/>
    <col min="4097" max="4097" width="64.7109375" style="1" bestFit="1" customWidth="1"/>
    <col min="4098" max="4100" width="10.5703125" style="1" customWidth="1"/>
    <col min="4101" max="4352" width="9.140625" style="1"/>
    <col min="4353" max="4353" width="64.7109375" style="1" bestFit="1" customWidth="1"/>
    <col min="4354" max="4356" width="10.5703125" style="1" customWidth="1"/>
    <col min="4357" max="4608" width="9.140625" style="1"/>
    <col min="4609" max="4609" width="64.7109375" style="1" bestFit="1" customWidth="1"/>
    <col min="4610" max="4612" width="10.5703125" style="1" customWidth="1"/>
    <col min="4613" max="4864" width="9.140625" style="1"/>
    <col min="4865" max="4865" width="64.7109375" style="1" bestFit="1" customWidth="1"/>
    <col min="4866" max="4868" width="10.5703125" style="1" customWidth="1"/>
    <col min="4869" max="5120" width="9.140625" style="1"/>
    <col min="5121" max="5121" width="64.7109375" style="1" bestFit="1" customWidth="1"/>
    <col min="5122" max="5124" width="10.5703125" style="1" customWidth="1"/>
    <col min="5125" max="5376" width="9.140625" style="1"/>
    <col min="5377" max="5377" width="64.7109375" style="1" bestFit="1" customWidth="1"/>
    <col min="5378" max="5380" width="10.5703125" style="1" customWidth="1"/>
    <col min="5381" max="5632" width="9.140625" style="1"/>
    <col min="5633" max="5633" width="64.7109375" style="1" bestFit="1" customWidth="1"/>
    <col min="5634" max="5636" width="10.5703125" style="1" customWidth="1"/>
    <col min="5637" max="5888" width="9.140625" style="1"/>
    <col min="5889" max="5889" width="64.7109375" style="1" bestFit="1" customWidth="1"/>
    <col min="5890" max="5892" width="10.5703125" style="1" customWidth="1"/>
    <col min="5893" max="6144" width="9.140625" style="1"/>
    <col min="6145" max="6145" width="64.7109375" style="1" bestFit="1" customWidth="1"/>
    <col min="6146" max="6148" width="10.5703125" style="1" customWidth="1"/>
    <col min="6149" max="6400" width="9.140625" style="1"/>
    <col min="6401" max="6401" width="64.7109375" style="1" bestFit="1" customWidth="1"/>
    <col min="6402" max="6404" width="10.5703125" style="1" customWidth="1"/>
    <col min="6405" max="6656" width="9.140625" style="1"/>
    <col min="6657" max="6657" width="64.7109375" style="1" bestFit="1" customWidth="1"/>
    <col min="6658" max="6660" width="10.5703125" style="1" customWidth="1"/>
    <col min="6661" max="6912" width="9.140625" style="1"/>
    <col min="6913" max="6913" width="64.7109375" style="1" bestFit="1" customWidth="1"/>
    <col min="6914" max="6916" width="10.5703125" style="1" customWidth="1"/>
    <col min="6917" max="7168" width="9.140625" style="1"/>
    <col min="7169" max="7169" width="64.7109375" style="1" bestFit="1" customWidth="1"/>
    <col min="7170" max="7172" width="10.5703125" style="1" customWidth="1"/>
    <col min="7173" max="7424" width="9.140625" style="1"/>
    <col min="7425" max="7425" width="64.7109375" style="1" bestFit="1" customWidth="1"/>
    <col min="7426" max="7428" width="10.5703125" style="1" customWidth="1"/>
    <col min="7429" max="7680" width="9.140625" style="1"/>
    <col min="7681" max="7681" width="64.7109375" style="1" bestFit="1" customWidth="1"/>
    <col min="7682" max="7684" width="10.5703125" style="1" customWidth="1"/>
    <col min="7685" max="7936" width="9.140625" style="1"/>
    <col min="7937" max="7937" width="64.7109375" style="1" bestFit="1" customWidth="1"/>
    <col min="7938" max="7940" width="10.5703125" style="1" customWidth="1"/>
    <col min="7941" max="8192" width="9.140625" style="1"/>
    <col min="8193" max="8193" width="64.7109375" style="1" bestFit="1" customWidth="1"/>
    <col min="8194" max="8196" width="10.5703125" style="1" customWidth="1"/>
    <col min="8197" max="8448" width="9.140625" style="1"/>
    <col min="8449" max="8449" width="64.7109375" style="1" bestFit="1" customWidth="1"/>
    <col min="8450" max="8452" width="10.5703125" style="1" customWidth="1"/>
    <col min="8453" max="8704" width="9.140625" style="1"/>
    <col min="8705" max="8705" width="64.7109375" style="1" bestFit="1" customWidth="1"/>
    <col min="8706" max="8708" width="10.5703125" style="1" customWidth="1"/>
    <col min="8709" max="8960" width="9.140625" style="1"/>
    <col min="8961" max="8961" width="64.7109375" style="1" bestFit="1" customWidth="1"/>
    <col min="8962" max="8964" width="10.5703125" style="1" customWidth="1"/>
    <col min="8965" max="9216" width="9.140625" style="1"/>
    <col min="9217" max="9217" width="64.7109375" style="1" bestFit="1" customWidth="1"/>
    <col min="9218" max="9220" width="10.5703125" style="1" customWidth="1"/>
    <col min="9221" max="9472" width="9.140625" style="1"/>
    <col min="9473" max="9473" width="64.7109375" style="1" bestFit="1" customWidth="1"/>
    <col min="9474" max="9476" width="10.5703125" style="1" customWidth="1"/>
    <col min="9477" max="9728" width="9.140625" style="1"/>
    <col min="9729" max="9729" width="64.7109375" style="1" bestFit="1" customWidth="1"/>
    <col min="9730" max="9732" width="10.5703125" style="1" customWidth="1"/>
    <col min="9733" max="9984" width="9.140625" style="1"/>
    <col min="9985" max="9985" width="64.7109375" style="1" bestFit="1" customWidth="1"/>
    <col min="9986" max="9988" width="10.5703125" style="1" customWidth="1"/>
    <col min="9989" max="10240" width="9.140625" style="1"/>
    <col min="10241" max="10241" width="64.7109375" style="1" bestFit="1" customWidth="1"/>
    <col min="10242" max="10244" width="10.5703125" style="1" customWidth="1"/>
    <col min="10245" max="10496" width="9.140625" style="1"/>
    <col min="10497" max="10497" width="64.7109375" style="1" bestFit="1" customWidth="1"/>
    <col min="10498" max="10500" width="10.5703125" style="1" customWidth="1"/>
    <col min="10501" max="10752" width="9.140625" style="1"/>
    <col min="10753" max="10753" width="64.7109375" style="1" bestFit="1" customWidth="1"/>
    <col min="10754" max="10756" width="10.5703125" style="1" customWidth="1"/>
    <col min="10757" max="11008" width="9.140625" style="1"/>
    <col min="11009" max="11009" width="64.7109375" style="1" bestFit="1" customWidth="1"/>
    <col min="11010" max="11012" width="10.5703125" style="1" customWidth="1"/>
    <col min="11013" max="11264" width="9.140625" style="1"/>
    <col min="11265" max="11265" width="64.7109375" style="1" bestFit="1" customWidth="1"/>
    <col min="11266" max="11268" width="10.5703125" style="1" customWidth="1"/>
    <col min="11269" max="11520" width="9.140625" style="1"/>
    <col min="11521" max="11521" width="64.7109375" style="1" bestFit="1" customWidth="1"/>
    <col min="11522" max="11524" width="10.5703125" style="1" customWidth="1"/>
    <col min="11525" max="11776" width="9.140625" style="1"/>
    <col min="11777" max="11777" width="64.7109375" style="1" bestFit="1" customWidth="1"/>
    <col min="11778" max="11780" width="10.5703125" style="1" customWidth="1"/>
    <col min="11781" max="12032" width="9.140625" style="1"/>
    <col min="12033" max="12033" width="64.7109375" style="1" bestFit="1" customWidth="1"/>
    <col min="12034" max="12036" width="10.5703125" style="1" customWidth="1"/>
    <col min="12037" max="12288" width="9.140625" style="1"/>
    <col min="12289" max="12289" width="64.7109375" style="1" bestFit="1" customWidth="1"/>
    <col min="12290" max="12292" width="10.5703125" style="1" customWidth="1"/>
    <col min="12293" max="12544" width="9.140625" style="1"/>
    <col min="12545" max="12545" width="64.7109375" style="1" bestFit="1" customWidth="1"/>
    <col min="12546" max="12548" width="10.5703125" style="1" customWidth="1"/>
    <col min="12549" max="12800" width="9.140625" style="1"/>
    <col min="12801" max="12801" width="64.7109375" style="1" bestFit="1" customWidth="1"/>
    <col min="12802" max="12804" width="10.5703125" style="1" customWidth="1"/>
    <col min="12805" max="13056" width="9.140625" style="1"/>
    <col min="13057" max="13057" width="64.7109375" style="1" bestFit="1" customWidth="1"/>
    <col min="13058" max="13060" width="10.5703125" style="1" customWidth="1"/>
    <col min="13061" max="13312" width="9.140625" style="1"/>
    <col min="13313" max="13313" width="64.7109375" style="1" bestFit="1" customWidth="1"/>
    <col min="13314" max="13316" width="10.5703125" style="1" customWidth="1"/>
    <col min="13317" max="13568" width="9.140625" style="1"/>
    <col min="13569" max="13569" width="64.7109375" style="1" bestFit="1" customWidth="1"/>
    <col min="13570" max="13572" width="10.5703125" style="1" customWidth="1"/>
    <col min="13573" max="13824" width="9.140625" style="1"/>
    <col min="13825" max="13825" width="64.7109375" style="1" bestFit="1" customWidth="1"/>
    <col min="13826" max="13828" width="10.5703125" style="1" customWidth="1"/>
    <col min="13829" max="14080" width="9.140625" style="1"/>
    <col min="14081" max="14081" width="64.7109375" style="1" bestFit="1" customWidth="1"/>
    <col min="14082" max="14084" width="10.5703125" style="1" customWidth="1"/>
    <col min="14085" max="14336" width="9.140625" style="1"/>
    <col min="14337" max="14337" width="64.7109375" style="1" bestFit="1" customWidth="1"/>
    <col min="14338" max="14340" width="10.5703125" style="1" customWidth="1"/>
    <col min="14341" max="14592" width="9.140625" style="1"/>
    <col min="14593" max="14593" width="64.7109375" style="1" bestFit="1" customWidth="1"/>
    <col min="14594" max="14596" width="10.5703125" style="1" customWidth="1"/>
    <col min="14597" max="14848" width="9.140625" style="1"/>
    <col min="14849" max="14849" width="64.7109375" style="1" bestFit="1" customWidth="1"/>
    <col min="14850" max="14852" width="10.5703125" style="1" customWidth="1"/>
    <col min="14853" max="15104" width="9.140625" style="1"/>
    <col min="15105" max="15105" width="64.7109375" style="1" bestFit="1" customWidth="1"/>
    <col min="15106" max="15108" width="10.5703125" style="1" customWidth="1"/>
    <col min="15109" max="15360" width="9.140625" style="1"/>
    <col min="15361" max="15361" width="64.7109375" style="1" bestFit="1" customWidth="1"/>
    <col min="15362" max="15364" width="10.5703125" style="1" customWidth="1"/>
    <col min="15365" max="15616" width="9.140625" style="1"/>
    <col min="15617" max="15617" width="64.7109375" style="1" bestFit="1" customWidth="1"/>
    <col min="15618" max="15620" width="10.5703125" style="1" customWidth="1"/>
    <col min="15621" max="15872" width="9.140625" style="1"/>
    <col min="15873" max="15873" width="64.7109375" style="1" bestFit="1" customWidth="1"/>
    <col min="15874" max="15876" width="10.5703125" style="1" customWidth="1"/>
    <col min="15877" max="16128" width="9.140625" style="1"/>
    <col min="16129" max="16129" width="64.7109375" style="1" bestFit="1" customWidth="1"/>
    <col min="16130" max="16132" width="10.5703125" style="1" customWidth="1"/>
    <col min="16133" max="16384" width="9.140625" style="1"/>
  </cols>
  <sheetData>
    <row r="1" spans="1:7" x14ac:dyDescent="0.2">
      <c r="B1" s="583" t="s">
        <v>507</v>
      </c>
      <c r="C1" s="583"/>
      <c r="D1" s="583"/>
    </row>
    <row r="2" spans="1:7" x14ac:dyDescent="0.2">
      <c r="B2" s="583" t="s">
        <v>75</v>
      </c>
      <c r="C2" s="583"/>
      <c r="D2" s="583"/>
    </row>
    <row r="3" spans="1:7" ht="12.75" customHeight="1" x14ac:dyDescent="0.2">
      <c r="B3" s="564" t="s">
        <v>313</v>
      </c>
      <c r="C3" s="564"/>
      <c r="D3" s="564"/>
    </row>
    <row r="4" spans="1:7" x14ac:dyDescent="0.2">
      <c r="B4" s="583" t="s">
        <v>555</v>
      </c>
      <c r="C4" s="583"/>
      <c r="D4" s="583"/>
    </row>
    <row r="5" spans="1:7" x14ac:dyDescent="0.2">
      <c r="B5" s="2"/>
      <c r="C5" s="2"/>
      <c r="D5" s="2"/>
    </row>
    <row r="6" spans="1:7" ht="57" customHeight="1" x14ac:dyDescent="0.25">
      <c r="A6" s="530" t="s">
        <v>569</v>
      </c>
      <c r="B6" s="530"/>
      <c r="C6" s="530"/>
      <c r="D6" s="530"/>
      <c r="G6" s="1" t="s">
        <v>76</v>
      </c>
    </row>
    <row r="7" spans="1:7" ht="15.75" x14ac:dyDescent="0.25">
      <c r="A7" s="3"/>
    </row>
    <row r="8" spans="1:7" ht="81" customHeight="1" x14ac:dyDescent="0.2">
      <c r="A8" s="584" t="s">
        <v>556</v>
      </c>
      <c r="B8" s="584"/>
      <c r="C8" s="584"/>
      <c r="D8" s="584"/>
    </row>
    <row r="9" spans="1:7" ht="23.25" customHeight="1" x14ac:dyDescent="0.25">
      <c r="A9" s="4"/>
      <c r="B9" s="4"/>
      <c r="C9" s="581" t="s">
        <v>73</v>
      </c>
      <c r="D9" s="581"/>
    </row>
    <row r="10" spans="1:7" ht="15.75" x14ac:dyDescent="0.2">
      <c r="A10" s="582" t="s">
        <v>77</v>
      </c>
      <c r="B10" s="582" t="s">
        <v>78</v>
      </c>
      <c r="C10" s="582"/>
      <c r="D10" s="582"/>
    </row>
    <row r="11" spans="1:7" ht="15.75" x14ac:dyDescent="0.2">
      <c r="A11" s="582"/>
      <c r="B11" s="5" t="s">
        <v>377</v>
      </c>
      <c r="C11" s="5" t="s">
        <v>379</v>
      </c>
      <c r="D11" s="5" t="s">
        <v>554</v>
      </c>
    </row>
    <row r="12" spans="1:7" ht="31.5" x14ac:dyDescent="0.25">
      <c r="A12" s="6" t="s">
        <v>79</v>
      </c>
      <c r="B12" s="7"/>
      <c r="C12" s="7"/>
      <c r="D12" s="7"/>
    </row>
    <row r="13" spans="1:7" ht="31.5" x14ac:dyDescent="0.25">
      <c r="A13" s="8" t="s">
        <v>80</v>
      </c>
      <c r="B13" s="9">
        <v>0</v>
      </c>
      <c r="C13" s="9">
        <v>0</v>
      </c>
      <c r="D13" s="9">
        <v>0</v>
      </c>
    </row>
    <row r="14" spans="1:7" ht="31.5" x14ac:dyDescent="0.25">
      <c r="A14" s="6" t="s">
        <v>81</v>
      </c>
      <c r="B14" s="7">
        <v>0</v>
      </c>
      <c r="C14" s="7">
        <v>0</v>
      </c>
      <c r="D14" s="7">
        <v>0</v>
      </c>
    </row>
    <row r="15" spans="1:7" ht="31.5" x14ac:dyDescent="0.25">
      <c r="A15" s="6" t="s">
        <v>82</v>
      </c>
      <c r="B15" s="7">
        <v>0</v>
      </c>
      <c r="C15" s="7">
        <v>0</v>
      </c>
      <c r="D15" s="7">
        <v>0</v>
      </c>
    </row>
    <row r="16" spans="1:7" ht="31.5" x14ac:dyDescent="0.25">
      <c r="A16" s="8" t="s">
        <v>83</v>
      </c>
      <c r="B16" s="9">
        <v>0</v>
      </c>
      <c r="C16" s="9">
        <v>0</v>
      </c>
      <c r="D16" s="9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норматив дох</vt:lpstr>
      <vt:lpstr>доходы</vt:lpstr>
      <vt:lpstr>ведомст</vt:lpstr>
      <vt:lpstr>функц</vt:lpstr>
      <vt:lpstr>РзПр</vt:lpstr>
      <vt:lpstr>КЦСР</vt:lpstr>
      <vt:lpstr>МБТ</vt:lpstr>
      <vt:lpstr>МБТ району</vt:lpstr>
      <vt:lpstr>прогр замств</vt:lpstr>
      <vt:lpstr>Мин бюджет</vt:lpstr>
      <vt:lpstr>Публ-прав обяз</vt:lpstr>
      <vt:lpstr>Методика</vt:lpstr>
      <vt:lpstr>муниц гарант</vt:lpstr>
      <vt:lpstr>Лист3</vt:lpstr>
      <vt:lpstr>доходы!Область_печати</vt:lpstr>
      <vt:lpstr>'муниц гарант'!Область_печати</vt:lpstr>
      <vt:lpstr>'норматив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2023-12-25T09:30:09Z</cp:lastPrinted>
  <dcterms:created xsi:type="dcterms:W3CDTF">2016-11-24T08:46:03Z</dcterms:created>
  <dcterms:modified xsi:type="dcterms:W3CDTF">2023-12-25T09:32:35Z</dcterms:modified>
</cp:coreProperties>
</file>