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ОВЕТ ДЕПУТАТОВ\5-й созыв\решения\07-07.08.2026\решения\"/>
    </mc:Choice>
  </mc:AlternateContent>
  <xr:revisionPtr revIDLastSave="0" documentId="13_ncr:1_{31AFCC3F-D22C-4566-B720-ED8B6821D7AA}" xr6:coauthVersionLast="45" xr6:coauthVersionMax="45" xr10:uidLastSave="{00000000-0000-0000-0000-000000000000}"/>
  <bookViews>
    <workbookView xWindow="-120" yWindow="-120" windowWidth="29040" windowHeight="15840" firstSheet="1" activeTab="6" xr2:uid="{00000000-000D-0000-FFFF-FFFF00000000}"/>
  </bookViews>
  <sheets>
    <sheet name="доходы" sheetId="9" r:id="rId1"/>
    <sheet name="ведомст" sheetId="26" r:id="rId2"/>
    <sheet name="функц" sheetId="25" r:id="rId3"/>
    <sheet name="РзПр" sheetId="27" r:id="rId4"/>
    <sheet name="КЦСР" sheetId="28" r:id="rId5"/>
    <sheet name="МБТ" sheetId="12" r:id="rId6"/>
    <sheet name="МБТ району" sheetId="13" r:id="rId7"/>
    <sheet name="прогр замств" sheetId="7" r:id="rId8"/>
    <sheet name="Мин бюджет" sheetId="15" r:id="rId9"/>
    <sheet name="Публ-прав обяз" sheetId="14" r:id="rId10"/>
    <sheet name="Методика" sheetId="16" r:id="rId11"/>
    <sheet name="муниц гарант" sheetId="8" r:id="rId12"/>
  </sheets>
  <externalReferences>
    <externalReference r:id="rId13"/>
    <externalReference r:id="rId14"/>
  </externalReferences>
  <definedNames>
    <definedName name="__bookmark_1" localSheetId="1">[1]Доходы_НОВ!#REF!</definedName>
    <definedName name="__bookmark_1" localSheetId="0">[1]Доходы_НОВ!#REF!</definedName>
    <definedName name="__bookmark_1" localSheetId="4">[1]Доходы_НОВ!#REF!</definedName>
    <definedName name="__bookmark_1" localSheetId="3">[1]Доходы_НОВ!#REF!</definedName>
    <definedName name="__bookmark_1" localSheetId="2">[1]Доходы_НОВ!#REF!</definedName>
    <definedName name="__bookmark_1">[1]Доходы_НОВ!#REF!</definedName>
    <definedName name="__bookmark_3" localSheetId="1">#REF!</definedName>
    <definedName name="__bookmark_3" localSheetId="0">#REF!</definedName>
    <definedName name="__bookmark_3" localSheetId="4">#REF!</definedName>
    <definedName name="__bookmark_3" localSheetId="3">#REF!</definedName>
    <definedName name="__bookmark_3" localSheetId="2">#REF!</definedName>
    <definedName name="__bookmark_3">#REF!</definedName>
    <definedName name="__bookmark_4" localSheetId="1">#REF!</definedName>
    <definedName name="__bookmark_4" localSheetId="0">#REF!</definedName>
    <definedName name="__bookmark_4" localSheetId="4">#REF!</definedName>
    <definedName name="__bookmark_4" localSheetId="3">#REF!</definedName>
    <definedName name="__bookmark_4" localSheetId="2">#REF!</definedName>
    <definedName name="__bookmark_4">#REF!</definedName>
    <definedName name="__bookmark_5" localSheetId="1">#REF!</definedName>
    <definedName name="__bookmark_5" localSheetId="0">#REF!</definedName>
    <definedName name="__bookmark_5" localSheetId="4">#REF!</definedName>
    <definedName name="__bookmark_5" localSheetId="3">#REF!</definedName>
    <definedName name="__bookmark_5" localSheetId="2">#REF!</definedName>
    <definedName name="__bookmark_5">#REF!</definedName>
    <definedName name="_xlnm._FilterDatabase" localSheetId="1" hidden="1">ведомст!$M$13:$Z$206</definedName>
    <definedName name="_xlnm._FilterDatabase" localSheetId="4" hidden="1">КЦСР!$M$15:$Z$172</definedName>
    <definedName name="_xlnm._FilterDatabase" localSheetId="3" hidden="1">РзПр!$M$9:$Z$191</definedName>
    <definedName name="_xlnm.Print_Area" localSheetId="0">доходы!$B$1:$F$130</definedName>
    <definedName name="_xlnm.Print_Area" localSheetId="11">'муниц гарант'!$A$1:$K$23</definedName>
    <definedName name="_xlnm.Print_Area" localSheetId="7">'прогр замств'!$A$1:$D$22</definedName>
    <definedName name="ттт" localSheetId="1">[1]Доходы_НОВ!#REF!</definedName>
    <definedName name="ттт" localSheetId="4">[1]Доходы_НОВ!#REF!</definedName>
    <definedName name="ттт" localSheetId="3">[1]Доходы_НОВ!#REF!</definedName>
    <definedName name="ттт" localSheetId="2">[1]Доходы_НОВ!#REF!</definedName>
    <definedName name="ттт">[1]Доходы_НОВ!#REF!</definedName>
  </definedNames>
  <calcPr calcId="18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6" i="12" l="1"/>
  <c r="J97" i="28"/>
  <c r="J98" i="28"/>
  <c r="J80" i="28"/>
  <c r="J70" i="28"/>
  <c r="J37" i="28"/>
  <c r="J152" i="27"/>
  <c r="J130" i="27"/>
  <c r="J118" i="27"/>
  <c r="J26" i="27"/>
  <c r="J25" i="27"/>
  <c r="K106" i="26"/>
  <c r="K153" i="26"/>
  <c r="K118" i="26"/>
  <c r="M121" i="26"/>
  <c r="L121" i="26"/>
  <c r="K121" i="26"/>
  <c r="K122" i="26"/>
  <c r="K132" i="26" l="1"/>
  <c r="K26" i="26"/>
  <c r="K27" i="26"/>
  <c r="D104" i="9" l="1"/>
  <c r="J67" i="28" l="1"/>
  <c r="J113" i="27"/>
  <c r="E31" i="25"/>
  <c r="K114" i="26"/>
  <c r="D31" i="12" l="1"/>
  <c r="J117" i="28"/>
  <c r="J106" i="28"/>
  <c r="L80" i="28"/>
  <c r="K80" i="28"/>
  <c r="K76" i="28"/>
  <c r="L67" i="28"/>
  <c r="K67" i="28"/>
  <c r="K59" i="28"/>
  <c r="J56" i="28"/>
  <c r="J45" i="28"/>
  <c r="L25" i="28"/>
  <c r="K25" i="28"/>
  <c r="J25" i="28"/>
  <c r="L143" i="27"/>
  <c r="K143" i="27"/>
  <c r="J143" i="27"/>
  <c r="L130" i="27"/>
  <c r="K130" i="27"/>
  <c r="K124" i="27"/>
  <c r="L113" i="27"/>
  <c r="K113" i="27"/>
  <c r="K95" i="27"/>
  <c r="J93" i="27"/>
  <c r="J86" i="27"/>
  <c r="J66" i="27"/>
  <c r="J58" i="27"/>
  <c r="K59" i="26"/>
  <c r="K94" i="26"/>
  <c r="M144" i="26"/>
  <c r="L144" i="26" s="1"/>
  <c r="K144" i="26"/>
  <c r="D90" i="9"/>
  <c r="M114" i="26" l="1"/>
  <c r="M132" i="26"/>
  <c r="L114" i="26"/>
  <c r="L126" i="26"/>
  <c r="L132" i="26"/>
  <c r="L96" i="26"/>
  <c r="K87" i="26"/>
  <c r="K67" i="26"/>
  <c r="J75" i="28" l="1"/>
  <c r="K75" i="28"/>
  <c r="L75" i="28"/>
  <c r="L123" i="27"/>
  <c r="K123" i="27"/>
  <c r="J123" i="27"/>
  <c r="M125" i="26"/>
  <c r="L125" i="26"/>
  <c r="K125" i="26"/>
  <c r="D14" i="12" l="1"/>
  <c r="J36" i="28"/>
  <c r="J38" i="28"/>
  <c r="J151" i="27"/>
  <c r="J153" i="27"/>
  <c r="K152" i="26" l="1"/>
  <c r="K154" i="26"/>
  <c r="C11" i="13" l="1"/>
  <c r="F27" i="9" l="1"/>
  <c r="E27" i="9"/>
  <c r="D27" i="9"/>
  <c r="C12" i="15" l="1"/>
  <c r="D28" i="12" l="1"/>
  <c r="L17" i="28"/>
  <c r="L16" i="28" s="1"/>
  <c r="K17" i="28"/>
  <c r="K16" i="28" s="1"/>
  <c r="J17" i="28"/>
  <c r="J16" i="28" s="1"/>
  <c r="L129" i="28"/>
  <c r="L128" i="28" s="1"/>
  <c r="K129" i="28"/>
  <c r="K128" i="28" s="1"/>
  <c r="J112" i="28"/>
  <c r="L73" i="28"/>
  <c r="K73" i="28"/>
  <c r="J73" i="28"/>
  <c r="K58" i="28"/>
  <c r="K57" i="28" s="1"/>
  <c r="J58" i="28"/>
  <c r="J57" i="28" s="1"/>
  <c r="L121" i="27"/>
  <c r="K121" i="27"/>
  <c r="J121" i="27"/>
  <c r="K94" i="27"/>
  <c r="J59" i="27"/>
  <c r="L50" i="27"/>
  <c r="L49" i="27" s="1"/>
  <c r="L48" i="27" s="1"/>
  <c r="L47" i="27" s="1"/>
  <c r="L46" i="27" s="1"/>
  <c r="K50" i="27"/>
  <c r="K49" i="27" s="1"/>
  <c r="K48" i="27" s="1"/>
  <c r="K47" i="27" s="1"/>
  <c r="K46" i="27" s="1"/>
  <c r="J50" i="27"/>
  <c r="J49" i="27" s="1"/>
  <c r="J48" i="27" s="1"/>
  <c r="J47" i="27" s="1"/>
  <c r="J46" i="27" s="1"/>
  <c r="J29" i="27"/>
  <c r="J27" i="27"/>
  <c r="K27" i="27"/>
  <c r="L27" i="27"/>
  <c r="G27" i="25"/>
  <c r="G24" i="25"/>
  <c r="F27" i="25"/>
  <c r="F24" i="25"/>
  <c r="E24" i="25"/>
  <c r="E27" i="25"/>
  <c r="G15" i="25"/>
  <c r="F15" i="25"/>
  <c r="E15" i="25"/>
  <c r="M30" i="26"/>
  <c r="L98" i="26"/>
  <c r="L123" i="26"/>
  <c r="M95" i="26"/>
  <c r="L95" i="26"/>
  <c r="K95" i="26"/>
  <c r="L86" i="26"/>
  <c r="M51" i="26"/>
  <c r="L51" i="26"/>
  <c r="L50" i="26" s="1"/>
  <c r="L49" i="26" s="1"/>
  <c r="L48" i="26" s="1"/>
  <c r="M50" i="26" l="1"/>
  <c r="M49" i="26" s="1"/>
  <c r="M48" i="26" s="1"/>
  <c r="D110" i="9" l="1"/>
  <c r="D87" i="9"/>
  <c r="F49" i="9" l="1"/>
  <c r="F14" i="9"/>
  <c r="E49" i="9"/>
  <c r="E14" i="9"/>
  <c r="D49" i="9"/>
  <c r="D14" i="9"/>
  <c r="K51" i="26" l="1"/>
  <c r="K50" i="26" s="1"/>
  <c r="K49" i="26" s="1"/>
  <c r="K48" i="26" s="1"/>
  <c r="E11" i="13" l="1"/>
  <c r="D11" i="13"/>
  <c r="D48" i="12"/>
  <c r="L132" i="28"/>
  <c r="L131" i="28" s="1"/>
  <c r="K132" i="28"/>
  <c r="K131" i="28" s="1"/>
  <c r="J66" i="28"/>
  <c r="J65" i="28" s="1"/>
  <c r="J64" i="28" s="1"/>
  <c r="J112" i="27"/>
  <c r="J44" i="27"/>
  <c r="L42" i="27"/>
  <c r="L41" i="27" s="1"/>
  <c r="L40" i="27" s="1"/>
  <c r="L39" i="27" s="1"/>
  <c r="L38" i="27" s="1"/>
  <c r="K42" i="27"/>
  <c r="K41" i="27" s="1"/>
  <c r="K40" i="27" s="1"/>
  <c r="K39" i="27" s="1"/>
  <c r="K38" i="27" s="1"/>
  <c r="J32" i="27"/>
  <c r="M148" i="26" l="1"/>
  <c r="K57" i="26"/>
  <c r="K46" i="26"/>
  <c r="K45" i="26" s="1"/>
  <c r="M123" i="26"/>
  <c r="M43" i="26"/>
  <c r="M42" i="26" s="1"/>
  <c r="M41" i="26" s="1"/>
  <c r="M40" i="26" s="1"/>
  <c r="M39" i="26" s="1"/>
  <c r="L43" i="26"/>
  <c r="L42" i="26" s="1"/>
  <c r="L41" i="26" s="1"/>
  <c r="L40" i="26" s="1"/>
  <c r="L39" i="26" s="1"/>
  <c r="F34" i="9" l="1"/>
  <c r="E34" i="9"/>
  <c r="D34" i="9"/>
  <c r="L44" i="28" l="1"/>
  <c r="L43" i="28" s="1"/>
  <c r="L42" i="28" s="1"/>
  <c r="K44" i="28"/>
  <c r="K43" i="28" s="1"/>
  <c r="K42" i="28" s="1"/>
  <c r="J44" i="28"/>
  <c r="J43" i="28" s="1"/>
  <c r="J42" i="28" s="1"/>
  <c r="L116" i="28"/>
  <c r="K116" i="28"/>
  <c r="J116" i="28"/>
  <c r="L110" i="28"/>
  <c r="K110" i="28"/>
  <c r="J110" i="28"/>
  <c r="L112" i="28"/>
  <c r="K112" i="28"/>
  <c r="L114" i="28"/>
  <c r="K114" i="28"/>
  <c r="J114" i="28"/>
  <c r="L136" i="28"/>
  <c r="L135" i="28" s="1"/>
  <c r="L134" i="28" s="1"/>
  <c r="K136" i="28"/>
  <c r="K135" i="28" s="1"/>
  <c r="K134" i="28" s="1"/>
  <c r="J136" i="28"/>
  <c r="J135" i="28" s="1"/>
  <c r="J134" i="28" s="1"/>
  <c r="J129" i="28"/>
  <c r="J128" i="28" s="1"/>
  <c r="J132" i="28"/>
  <c r="J131" i="28" s="1"/>
  <c r="L126" i="28"/>
  <c r="L125" i="28" s="1"/>
  <c r="K126" i="28"/>
  <c r="K125" i="28" s="1"/>
  <c r="J126" i="28"/>
  <c r="J125" i="28" s="1"/>
  <c r="L123" i="28"/>
  <c r="L122" i="28" s="1"/>
  <c r="K123" i="28"/>
  <c r="K122" i="28" s="1"/>
  <c r="J123" i="28"/>
  <c r="J122" i="28" s="1"/>
  <c r="L119" i="28"/>
  <c r="L118" i="28" s="1"/>
  <c r="K119" i="28"/>
  <c r="K118" i="28" s="1"/>
  <c r="J119" i="28"/>
  <c r="J118" i="28" s="1"/>
  <c r="J108" i="28"/>
  <c r="J107" i="28" s="1"/>
  <c r="L104" i="28"/>
  <c r="L103" i="28" s="1"/>
  <c r="K104" i="28"/>
  <c r="K103" i="28" s="1"/>
  <c r="J104" i="28"/>
  <c r="J103" i="28" s="1"/>
  <c r="L100" i="28"/>
  <c r="L99" i="28" s="1"/>
  <c r="K100" i="28"/>
  <c r="K99" i="28" s="1"/>
  <c r="J100" i="28"/>
  <c r="J99" i="28" s="1"/>
  <c r="L96" i="28"/>
  <c r="L95" i="28" s="1"/>
  <c r="K96" i="28"/>
  <c r="K95" i="28" s="1"/>
  <c r="J96" i="28"/>
  <c r="J95" i="28" s="1"/>
  <c r="L93" i="28"/>
  <c r="L92" i="28" s="1"/>
  <c r="K93" i="28"/>
  <c r="K92" i="28" s="1"/>
  <c r="J93" i="28"/>
  <c r="J92" i="28" s="1"/>
  <c r="L87" i="28"/>
  <c r="L86" i="28" s="1"/>
  <c r="L85" i="28" s="1"/>
  <c r="K87" i="28"/>
  <c r="K86" i="28" s="1"/>
  <c r="K85" i="28" s="1"/>
  <c r="J87" i="28"/>
  <c r="J86" i="28" s="1"/>
  <c r="J85" i="28" s="1"/>
  <c r="L79" i="28"/>
  <c r="L78" i="28" s="1"/>
  <c r="K79" i="28"/>
  <c r="K78" i="28" s="1"/>
  <c r="J79" i="28"/>
  <c r="J78" i="28" s="1"/>
  <c r="L83" i="28"/>
  <c r="L82" i="28" s="1"/>
  <c r="L81" i="28" s="1"/>
  <c r="K83" i="28"/>
  <c r="K82" i="28" s="1"/>
  <c r="K81" i="28" s="1"/>
  <c r="J83" i="28"/>
  <c r="J82" i="28" s="1"/>
  <c r="J81" i="28" s="1"/>
  <c r="L70" i="28"/>
  <c r="L69" i="28" s="1"/>
  <c r="L68" i="28" s="1"/>
  <c r="K70" i="28"/>
  <c r="K69" i="28" s="1"/>
  <c r="K68" i="28" s="1"/>
  <c r="J69" i="28"/>
  <c r="J68" i="28" s="1"/>
  <c r="L66" i="28"/>
  <c r="L65" i="28" s="1"/>
  <c r="L64" i="28" s="1"/>
  <c r="K66" i="28"/>
  <c r="K65" i="28" s="1"/>
  <c r="K64" i="28" s="1"/>
  <c r="L62" i="28"/>
  <c r="L61" i="28" s="1"/>
  <c r="K62" i="28"/>
  <c r="K61" i="28" s="1"/>
  <c r="J62" i="28"/>
  <c r="J61" i="28" s="1"/>
  <c r="J60" i="28" s="1"/>
  <c r="L52" i="28"/>
  <c r="L51" i="28" s="1"/>
  <c r="L55" i="28"/>
  <c r="L54" i="28" s="1"/>
  <c r="K52" i="28"/>
  <c r="K51" i="28" s="1"/>
  <c r="K55" i="28"/>
  <c r="K54" i="28" s="1"/>
  <c r="J52" i="28"/>
  <c r="J51" i="28" s="1"/>
  <c r="J55" i="28"/>
  <c r="J54" i="28" s="1"/>
  <c r="L48" i="28"/>
  <c r="L47" i="28" s="1"/>
  <c r="L46" i="28" s="1"/>
  <c r="K48" i="28"/>
  <c r="K47" i="28" s="1"/>
  <c r="K46" i="28" s="1"/>
  <c r="J48" i="28"/>
  <c r="J47" i="28" s="1"/>
  <c r="J46" i="28" s="1"/>
  <c r="J28" i="28"/>
  <c r="J27" i="28" s="1"/>
  <c r="L31" i="28"/>
  <c r="L30" i="28" s="1"/>
  <c r="K31" i="28"/>
  <c r="K30" i="28" s="1"/>
  <c r="J31" i="28"/>
  <c r="J30" i="28" s="1"/>
  <c r="L34" i="28"/>
  <c r="L33" i="28" s="1"/>
  <c r="K34" i="28"/>
  <c r="K33" i="28" s="1"/>
  <c r="J34" i="28"/>
  <c r="J33" i="28" s="1"/>
  <c r="L20" i="28"/>
  <c r="L19" i="28" s="1"/>
  <c r="L15" i="28" s="1"/>
  <c r="K20" i="28"/>
  <c r="K19" i="28" s="1"/>
  <c r="K15" i="28" s="1"/>
  <c r="J20" i="28"/>
  <c r="J19" i="28" s="1"/>
  <c r="J15" i="28" s="1"/>
  <c r="J24" i="28" l="1"/>
  <c r="J121" i="28"/>
  <c r="J91" i="28"/>
  <c r="J90" i="28" s="1"/>
  <c r="J89" i="28" s="1"/>
  <c r="J23" i="28"/>
  <c r="J22" i="28" s="1"/>
  <c r="L121" i="28"/>
  <c r="J50" i="28"/>
  <c r="L50" i="28"/>
  <c r="K50" i="28"/>
  <c r="K60" i="28"/>
  <c r="L60" i="28"/>
  <c r="K121" i="28"/>
  <c r="K91" i="28"/>
  <c r="L91" i="28"/>
  <c r="K24" i="28"/>
  <c r="K23" i="28" s="1"/>
  <c r="K22" i="28" s="1"/>
  <c r="L24" i="28"/>
  <c r="L23" i="28" s="1"/>
  <c r="L22" i="28" s="1"/>
  <c r="K77" i="28"/>
  <c r="J77" i="28"/>
  <c r="L77" i="28"/>
  <c r="G22" i="25"/>
  <c r="F22" i="25"/>
  <c r="E22" i="25"/>
  <c r="L167" i="27"/>
  <c r="L166" i="27" s="1"/>
  <c r="L165" i="27" s="1"/>
  <c r="L164" i="27" s="1"/>
  <c r="L163" i="27" s="1"/>
  <c r="L162" i="27" s="1"/>
  <c r="K167" i="27"/>
  <c r="K166" i="27" s="1"/>
  <c r="K165" i="27" s="1"/>
  <c r="K164" i="27" s="1"/>
  <c r="K163" i="27" s="1"/>
  <c r="K162" i="27" s="1"/>
  <c r="J167" i="27"/>
  <c r="J166" i="27" s="1"/>
  <c r="J165" i="27" s="1"/>
  <c r="J164" i="27" s="1"/>
  <c r="L160" i="27"/>
  <c r="L159" i="27" s="1"/>
  <c r="L158" i="27" s="1"/>
  <c r="L157" i="27" s="1"/>
  <c r="L156" i="27" s="1"/>
  <c r="L155" i="27" s="1"/>
  <c r="K160" i="27"/>
  <c r="K159" i="27" s="1"/>
  <c r="K158" i="27" s="1"/>
  <c r="K157" i="27" s="1"/>
  <c r="K156" i="27" s="1"/>
  <c r="K155" i="27" s="1"/>
  <c r="J160" i="27"/>
  <c r="J159" i="27" s="1"/>
  <c r="J158" i="27" s="1"/>
  <c r="J157" i="27" s="1"/>
  <c r="J156" i="27" s="1"/>
  <c r="J155" i="27" s="1"/>
  <c r="J145" i="27"/>
  <c r="J142" i="27" s="1"/>
  <c r="L129" i="27"/>
  <c r="L128" i="27" s="1"/>
  <c r="L132" i="27"/>
  <c r="L131" i="27" s="1"/>
  <c r="K129" i="27"/>
  <c r="K128" i="27" s="1"/>
  <c r="K132" i="27"/>
  <c r="K131" i="27" s="1"/>
  <c r="J129" i="27"/>
  <c r="J128" i="27" s="1"/>
  <c r="J132" i="27"/>
  <c r="J131" i="27" s="1"/>
  <c r="L118" i="27"/>
  <c r="L117" i="27" s="1"/>
  <c r="L116" i="27" s="1"/>
  <c r="L115" i="27" s="1"/>
  <c r="L114" i="27" s="1"/>
  <c r="K118" i="27"/>
  <c r="K117" i="27" s="1"/>
  <c r="J117" i="27"/>
  <c r="J116" i="27" s="1"/>
  <c r="J115" i="27" s="1"/>
  <c r="J114" i="27" s="1"/>
  <c r="L110" i="27"/>
  <c r="L109" i="27" s="1"/>
  <c r="L112" i="27"/>
  <c r="K112" i="27"/>
  <c r="K110" i="27"/>
  <c r="K109" i="27" s="1"/>
  <c r="J110" i="27"/>
  <c r="J109" i="27" s="1"/>
  <c r="J108" i="27" s="1"/>
  <c r="J107" i="27" s="1"/>
  <c r="J106" i="27" s="1"/>
  <c r="L103" i="27"/>
  <c r="L102" i="27" s="1"/>
  <c r="L101" i="27" s="1"/>
  <c r="L100" i="27" s="1"/>
  <c r="L99" i="27" s="1"/>
  <c r="K103" i="27"/>
  <c r="K102" i="27" s="1"/>
  <c r="K101" i="27" s="1"/>
  <c r="K100" i="27" s="1"/>
  <c r="K99" i="27" s="1"/>
  <c r="J103" i="27"/>
  <c r="J102" i="27" s="1"/>
  <c r="J101" i="27" s="1"/>
  <c r="J100" i="27" s="1"/>
  <c r="J99" i="27" s="1"/>
  <c r="L92" i="27"/>
  <c r="L91" i="27" s="1"/>
  <c r="L97" i="27"/>
  <c r="L96" i="27" s="1"/>
  <c r="K92" i="27"/>
  <c r="K91" i="27" s="1"/>
  <c r="K97" i="27"/>
  <c r="K96" i="27" s="1"/>
  <c r="J92" i="27"/>
  <c r="J91" i="27" s="1"/>
  <c r="J94" i="27"/>
  <c r="J97" i="27"/>
  <c r="J96" i="27" s="1"/>
  <c r="L85" i="27"/>
  <c r="L84" i="27" s="1"/>
  <c r="L83" i="27" s="1"/>
  <c r="L82" i="27" s="1"/>
  <c r="L81" i="27" s="1"/>
  <c r="K85" i="27"/>
  <c r="K84" i="27" s="1"/>
  <c r="K83" i="27" s="1"/>
  <c r="K82" i="27" s="1"/>
  <c r="K81" i="27" s="1"/>
  <c r="J85" i="27"/>
  <c r="J84" i="27" s="1"/>
  <c r="J83" i="27" s="1"/>
  <c r="J82" i="27" s="1"/>
  <c r="J81" i="27" s="1"/>
  <c r="L79" i="27"/>
  <c r="L78" i="27" s="1"/>
  <c r="L77" i="27" s="1"/>
  <c r="K79" i="27"/>
  <c r="K78" i="27" s="1"/>
  <c r="K77" i="27" s="1"/>
  <c r="J79" i="27"/>
  <c r="J78" i="27" s="1"/>
  <c r="J77" i="27" s="1"/>
  <c r="L74" i="27"/>
  <c r="L73" i="27" s="1"/>
  <c r="L72" i="27" s="1"/>
  <c r="L71" i="27" s="1"/>
  <c r="L70" i="27" s="1"/>
  <c r="L69" i="27" s="1"/>
  <c r="K74" i="27"/>
  <c r="K73" i="27" s="1"/>
  <c r="K72" i="27" s="1"/>
  <c r="K71" i="27" s="1"/>
  <c r="J74" i="27"/>
  <c r="J73" i="27" s="1"/>
  <c r="J72" i="27" s="1"/>
  <c r="J71" i="27" s="1"/>
  <c r="J70" i="27" s="1"/>
  <c r="J69" i="27" s="1"/>
  <c r="J56" i="27"/>
  <c r="L56" i="27"/>
  <c r="K56" i="27"/>
  <c r="J61" i="27"/>
  <c r="L63" i="27"/>
  <c r="K63" i="27"/>
  <c r="J63" i="27"/>
  <c r="L65" i="27"/>
  <c r="K65" i="27"/>
  <c r="J65" i="27"/>
  <c r="L67" i="27"/>
  <c r="K67" i="27"/>
  <c r="J67" i="27"/>
  <c r="J42" i="27"/>
  <c r="J41" i="27" s="1"/>
  <c r="J40" i="27" s="1"/>
  <c r="J39" i="27" s="1"/>
  <c r="J38" i="27" s="1"/>
  <c r="L36" i="27"/>
  <c r="K36" i="27"/>
  <c r="J36" i="27"/>
  <c r="L32" i="27"/>
  <c r="K32" i="27"/>
  <c r="L34" i="27"/>
  <c r="K34" i="27"/>
  <c r="J34" i="27"/>
  <c r="J31" i="27" s="1"/>
  <c r="L29" i="27"/>
  <c r="K29" i="27"/>
  <c r="L24" i="27"/>
  <c r="K24" i="27"/>
  <c r="J24" i="27"/>
  <c r="J23" i="27" s="1"/>
  <c r="L18" i="27"/>
  <c r="L17" i="27" s="1"/>
  <c r="L16" i="27" s="1"/>
  <c r="L15" i="27" s="1"/>
  <c r="L14" i="27" s="1"/>
  <c r="K18" i="27"/>
  <c r="K17" i="27" s="1"/>
  <c r="K16" i="27" s="1"/>
  <c r="K15" i="27" s="1"/>
  <c r="K14" i="27" s="1"/>
  <c r="J18" i="27"/>
  <c r="J17" i="27" s="1"/>
  <c r="J16" i="27" s="1"/>
  <c r="J15" i="27" s="1"/>
  <c r="J14" i="27" s="1"/>
  <c r="G38" i="25"/>
  <c r="F38" i="25"/>
  <c r="E38" i="25"/>
  <c r="G36" i="25"/>
  <c r="F36" i="25"/>
  <c r="E36" i="25"/>
  <c r="G34" i="25"/>
  <c r="F34" i="25"/>
  <c r="E34" i="25"/>
  <c r="G30" i="25"/>
  <c r="F30" i="25"/>
  <c r="E30" i="25"/>
  <c r="M168" i="26"/>
  <c r="M167" i="26" s="1"/>
  <c r="M166" i="26" s="1"/>
  <c r="M165" i="26" s="1"/>
  <c r="M164" i="26" s="1"/>
  <c r="M163" i="26" s="1"/>
  <c r="L168" i="26"/>
  <c r="L167" i="26" s="1"/>
  <c r="L166" i="26" s="1"/>
  <c r="L165" i="26" s="1"/>
  <c r="L164" i="26" s="1"/>
  <c r="L163" i="26" s="1"/>
  <c r="K168" i="26"/>
  <c r="K167" i="26" s="1"/>
  <c r="K166" i="26" s="1"/>
  <c r="K165" i="26" s="1"/>
  <c r="K164" i="26" s="1"/>
  <c r="K163" i="26" s="1"/>
  <c r="M161" i="26"/>
  <c r="M160" i="26" s="1"/>
  <c r="M159" i="26" s="1"/>
  <c r="M158" i="26" s="1"/>
  <c r="M157" i="26" s="1"/>
  <c r="M156" i="26" s="1"/>
  <c r="L161" i="26"/>
  <c r="L160" i="26" s="1"/>
  <c r="L159" i="26" s="1"/>
  <c r="L158" i="26" s="1"/>
  <c r="L157" i="26" s="1"/>
  <c r="L156" i="26" s="1"/>
  <c r="K161" i="26"/>
  <c r="K160" i="26" s="1"/>
  <c r="K159" i="26" s="1"/>
  <c r="K158" i="26" s="1"/>
  <c r="K157" i="26" s="1"/>
  <c r="K156" i="26" s="1"/>
  <c r="K146" i="26"/>
  <c r="L148" i="26"/>
  <c r="K148" i="26"/>
  <c r="M150" i="26"/>
  <c r="M143" i="26" s="1"/>
  <c r="M142" i="26" s="1"/>
  <c r="M141" i="26" s="1"/>
  <c r="M140" i="26" s="1"/>
  <c r="M139" i="26" s="1"/>
  <c r="L150" i="26"/>
  <c r="K150" i="26"/>
  <c r="L131" i="26"/>
  <c r="K119" i="26"/>
  <c r="K111" i="26"/>
  <c r="K110" i="26" s="1"/>
  <c r="L111" i="26"/>
  <c r="K103" i="26"/>
  <c r="K102" i="26" s="1"/>
  <c r="K101" i="26" s="1"/>
  <c r="K100" i="26" s="1"/>
  <c r="M104" i="26"/>
  <c r="M103" i="26" s="1"/>
  <c r="M102" i="26" s="1"/>
  <c r="M101" i="26" s="1"/>
  <c r="M100" i="26" s="1"/>
  <c r="K104" i="26"/>
  <c r="M93" i="26"/>
  <c r="M92" i="26" s="1"/>
  <c r="L93" i="26"/>
  <c r="L92" i="26" s="1"/>
  <c r="K93" i="26"/>
  <c r="K92" i="26" s="1"/>
  <c r="M86" i="26"/>
  <c r="M85" i="26" s="1"/>
  <c r="L85" i="26"/>
  <c r="L84" i="26" s="1"/>
  <c r="L83" i="26" s="1"/>
  <c r="L82" i="26" s="1"/>
  <c r="K86" i="26"/>
  <c r="K85" i="26" s="1"/>
  <c r="K84" i="26" s="1"/>
  <c r="K83" i="26" s="1"/>
  <c r="K82" i="26" s="1"/>
  <c r="M80" i="26"/>
  <c r="M79" i="26" s="1"/>
  <c r="M78" i="26" s="1"/>
  <c r="L80" i="26"/>
  <c r="L79" i="26" s="1"/>
  <c r="L78" i="26" s="1"/>
  <c r="K80" i="26"/>
  <c r="K79" i="26" s="1"/>
  <c r="K78" i="26" s="1"/>
  <c r="M75" i="26"/>
  <c r="M74" i="26" s="1"/>
  <c r="M73" i="26" s="1"/>
  <c r="M72" i="26" s="1"/>
  <c r="M71" i="26" s="1"/>
  <c r="M70" i="26" s="1"/>
  <c r="L75" i="26"/>
  <c r="L74" i="26" s="1"/>
  <c r="L73" i="26" s="1"/>
  <c r="L72" i="26" s="1"/>
  <c r="L71" i="26" s="1"/>
  <c r="L70" i="26" s="1"/>
  <c r="K75" i="26"/>
  <c r="K74" i="26" s="1"/>
  <c r="K73" i="26" s="1"/>
  <c r="K72" i="26" s="1"/>
  <c r="K71" i="26" s="1"/>
  <c r="K70" i="26" s="1"/>
  <c r="M68" i="26"/>
  <c r="L68" i="26"/>
  <c r="K68" i="26"/>
  <c r="K66" i="26"/>
  <c r="K64" i="26"/>
  <c r="K62" i="26"/>
  <c r="K60" i="26"/>
  <c r="M57" i="26"/>
  <c r="L57" i="26"/>
  <c r="M25" i="26"/>
  <c r="L25" i="26"/>
  <c r="K25" i="26"/>
  <c r="M28" i="26"/>
  <c r="L28" i="26"/>
  <c r="K28" i="26"/>
  <c r="L30" i="26"/>
  <c r="K30" i="26"/>
  <c r="M19" i="26"/>
  <c r="M18" i="26" s="1"/>
  <c r="M17" i="26" s="1"/>
  <c r="M16" i="26" s="1"/>
  <c r="M15" i="26" s="1"/>
  <c r="L19" i="26"/>
  <c r="L18" i="26" s="1"/>
  <c r="L17" i="26" s="1"/>
  <c r="L16" i="26" s="1"/>
  <c r="L15" i="26" s="1"/>
  <c r="K19" i="26"/>
  <c r="K18" i="26" s="1"/>
  <c r="K17" i="26" s="1"/>
  <c r="K16" i="26" s="1"/>
  <c r="K15" i="26" s="1"/>
  <c r="M35" i="26"/>
  <c r="M32" i="26" s="1"/>
  <c r="M37" i="26"/>
  <c r="L37" i="26"/>
  <c r="K43" i="26"/>
  <c r="K42" i="26" s="1"/>
  <c r="K41" i="26" s="1"/>
  <c r="K40" i="26" s="1"/>
  <c r="K39" i="26" s="1"/>
  <c r="K143" i="26" l="1"/>
  <c r="L110" i="26"/>
  <c r="J22" i="27"/>
  <c r="K116" i="27"/>
  <c r="K115" i="27" s="1"/>
  <c r="K114" i="27" s="1"/>
  <c r="M84" i="26"/>
  <c r="M83" i="26" s="1"/>
  <c r="M82" i="26" s="1"/>
  <c r="M77" i="26" s="1"/>
  <c r="K117" i="26"/>
  <c r="K116" i="26" s="1"/>
  <c r="K115" i="26" s="1"/>
  <c r="M24" i="26"/>
  <c r="L130" i="26"/>
  <c r="L41" i="28"/>
  <c r="L40" i="28" s="1"/>
  <c r="K31" i="27"/>
  <c r="K108" i="27"/>
  <c r="K107" i="27" s="1"/>
  <c r="K106" i="27" s="1"/>
  <c r="J41" i="28"/>
  <c r="J40" i="28" s="1"/>
  <c r="K76" i="27"/>
  <c r="E41" i="25"/>
  <c r="L108" i="27"/>
  <c r="L107" i="27" s="1"/>
  <c r="L106" i="27" s="1"/>
  <c r="L31" i="27"/>
  <c r="L142" i="27"/>
  <c r="L141" i="27" s="1"/>
  <c r="L140" i="27" s="1"/>
  <c r="L139" i="27" s="1"/>
  <c r="L138" i="27" s="1"/>
  <c r="K41" i="28"/>
  <c r="K40" i="28" s="1"/>
  <c r="K142" i="27"/>
  <c r="K141" i="27" s="1"/>
  <c r="K140" i="27" s="1"/>
  <c r="K139" i="27" s="1"/>
  <c r="K138" i="27" s="1"/>
  <c r="J141" i="27"/>
  <c r="J140" i="27" s="1"/>
  <c r="J139" i="27" s="1"/>
  <c r="J138" i="27" s="1"/>
  <c r="L127" i="27"/>
  <c r="L126" i="27" s="1"/>
  <c r="L125" i="27" s="1"/>
  <c r="K127" i="27"/>
  <c r="K126" i="27" s="1"/>
  <c r="K125" i="27" s="1"/>
  <c r="J127" i="27"/>
  <c r="J126" i="27" s="1"/>
  <c r="J125" i="27" s="1"/>
  <c r="J105" i="27" s="1"/>
  <c r="L90" i="27"/>
  <c r="L89" i="27" s="1"/>
  <c r="L88" i="27" s="1"/>
  <c r="L87" i="27" s="1"/>
  <c r="K90" i="27"/>
  <c r="K89" i="27" s="1"/>
  <c r="K88" i="27" s="1"/>
  <c r="K87" i="27" s="1"/>
  <c r="J90" i="27"/>
  <c r="J76" i="27"/>
  <c r="K55" i="27"/>
  <c r="K54" i="27" s="1"/>
  <c r="K53" i="27" s="1"/>
  <c r="K52" i="27" s="1"/>
  <c r="K69" i="27"/>
  <c r="K70" i="27"/>
  <c r="L76" i="27"/>
  <c r="J162" i="27"/>
  <c r="J163" i="27"/>
  <c r="K23" i="27"/>
  <c r="J21" i="27"/>
  <c r="J20" i="27" s="1"/>
  <c r="L55" i="27"/>
  <c r="L54" i="27" s="1"/>
  <c r="L53" i="27" s="1"/>
  <c r="L52" i="27" s="1"/>
  <c r="L13" i="27" s="1"/>
  <c r="F41" i="25"/>
  <c r="L23" i="27"/>
  <c r="L22" i="27" s="1"/>
  <c r="L21" i="27" s="1"/>
  <c r="L20" i="27" s="1"/>
  <c r="J55" i="27"/>
  <c r="J54" i="27" s="1"/>
  <c r="J53" i="27" s="1"/>
  <c r="J52" i="27" s="1"/>
  <c r="G41" i="25"/>
  <c r="M23" i="26"/>
  <c r="L24" i="26"/>
  <c r="L143" i="26"/>
  <c r="L142" i="26" s="1"/>
  <c r="L141" i="26" s="1"/>
  <c r="L140" i="26" s="1"/>
  <c r="L139" i="26" s="1"/>
  <c r="K56" i="26"/>
  <c r="K24" i="26"/>
  <c r="K142" i="26"/>
  <c r="K77" i="26"/>
  <c r="L77" i="26"/>
  <c r="L90" i="28"/>
  <c r="L89" i="28" s="1"/>
  <c r="K90" i="28"/>
  <c r="K89" i="28" s="1"/>
  <c r="D86" i="9"/>
  <c r="D85" i="9" s="1"/>
  <c r="D21" i="9"/>
  <c r="J13" i="27" l="1"/>
  <c r="K141" i="26"/>
  <c r="K140" i="26" s="1"/>
  <c r="K139" i="26" s="1"/>
  <c r="K105" i="27"/>
  <c r="L105" i="27"/>
  <c r="L170" i="27" s="1"/>
  <c r="K22" i="27"/>
  <c r="K21" i="27" s="1"/>
  <c r="K20" i="27" s="1"/>
  <c r="K139" i="28"/>
  <c r="J139" i="28"/>
  <c r="L139" i="28"/>
  <c r="J89" i="27"/>
  <c r="J88" i="27" s="1"/>
  <c r="J87" i="27" s="1"/>
  <c r="K13" i="27" l="1"/>
  <c r="K170" i="27" s="1"/>
  <c r="J170" i="27"/>
  <c r="L134" i="26" l="1"/>
  <c r="L133" i="26" s="1"/>
  <c r="L129" i="26" s="1"/>
  <c r="L128" i="26" s="1"/>
  <c r="L127" i="26" s="1"/>
  <c r="K134" i="26"/>
  <c r="K133" i="26" s="1"/>
  <c r="K55" i="26" l="1"/>
  <c r="K54" i="26" s="1"/>
  <c r="K53" i="26" s="1"/>
  <c r="E43" i="12" l="1"/>
  <c r="E39" i="12"/>
  <c r="F14" i="12" l="1"/>
  <c r="F13" i="12" s="1"/>
  <c r="E14" i="12"/>
  <c r="E13" i="12" s="1"/>
  <c r="D13" i="12"/>
  <c r="L119" i="26" l="1"/>
  <c r="L118" i="26" s="1"/>
  <c r="L113" i="26"/>
  <c r="L109" i="26" s="1"/>
  <c r="K113" i="26"/>
  <c r="M113" i="26"/>
  <c r="M137" i="26"/>
  <c r="M136" i="26" s="1"/>
  <c r="K137" i="26"/>
  <c r="K136" i="26" s="1"/>
  <c r="L137" i="26"/>
  <c r="L136" i="26" s="1"/>
  <c r="L33" i="26"/>
  <c r="K33" i="26"/>
  <c r="L117" i="26" l="1"/>
  <c r="L116" i="26" s="1"/>
  <c r="L115" i="26" s="1"/>
  <c r="L106" i="26" s="1"/>
  <c r="L108" i="26"/>
  <c r="L107" i="26" s="1"/>
  <c r="K109" i="26"/>
  <c r="K108" i="26" s="1"/>
  <c r="K107" i="26" s="1"/>
  <c r="F101" i="9"/>
  <c r="E101" i="9"/>
  <c r="D101" i="9"/>
  <c r="F99" i="9" l="1"/>
  <c r="E99" i="9"/>
  <c r="D99" i="9"/>
  <c r="F97" i="9" l="1"/>
  <c r="E97" i="9"/>
  <c r="D97" i="9"/>
  <c r="E103" i="9"/>
  <c r="E96" i="9" s="1"/>
  <c r="F103" i="9"/>
  <c r="F96" i="9" s="1"/>
  <c r="F81" i="9" l="1"/>
  <c r="E81" i="9"/>
  <c r="D81" i="9"/>
  <c r="M119" i="26" l="1"/>
  <c r="M134" i="26"/>
  <c r="M133" i="26" s="1"/>
  <c r="N172" i="26"/>
  <c r="M118" i="26" l="1"/>
  <c r="M117" i="26" s="1"/>
  <c r="M116" i="26" s="1"/>
  <c r="M115" i="26" s="1"/>
  <c r="M131" i="26"/>
  <c r="M130" i="26" s="1"/>
  <c r="M129" i="26" s="1"/>
  <c r="M128" i="26" s="1"/>
  <c r="M127" i="26" s="1"/>
  <c r="K98" i="26"/>
  <c r="K97" i="26" s="1"/>
  <c r="K91" i="26" s="1"/>
  <c r="M98" i="26"/>
  <c r="M97" i="26" s="1"/>
  <c r="M91" i="26" s="1"/>
  <c r="M90" i="26" s="1"/>
  <c r="M89" i="26" s="1"/>
  <c r="M88" i="26" s="1"/>
  <c r="L104" i="26"/>
  <c r="L103" i="26" s="1"/>
  <c r="L102" i="26" s="1"/>
  <c r="L101" i="26" s="1"/>
  <c r="L100" i="26" s="1"/>
  <c r="M66" i="26"/>
  <c r="M64" i="26"/>
  <c r="M22" i="26"/>
  <c r="M21" i="26" s="1"/>
  <c r="K37" i="26"/>
  <c r="K35" i="26"/>
  <c r="K32" i="26" s="1"/>
  <c r="L66" i="26"/>
  <c r="L64" i="26"/>
  <c r="L35" i="26"/>
  <c r="L32" i="26" s="1"/>
  <c r="L23" i="26" s="1"/>
  <c r="L22" i="26" s="1"/>
  <c r="L21" i="26" s="1"/>
  <c r="L56" i="26" l="1"/>
  <c r="L55" i="26" s="1"/>
  <c r="L54" i="26" s="1"/>
  <c r="L53" i="26" s="1"/>
  <c r="L14" i="26" s="1"/>
  <c r="K23" i="26"/>
  <c r="K22" i="26" s="1"/>
  <c r="K21" i="26" s="1"/>
  <c r="K14" i="26" s="1"/>
  <c r="M56" i="26"/>
  <c r="M55" i="26" s="1"/>
  <c r="M54" i="26" s="1"/>
  <c r="M53" i="26" s="1"/>
  <c r="M14" i="26" s="1"/>
  <c r="K90" i="26"/>
  <c r="K89" i="26" s="1"/>
  <c r="K88" i="26" s="1"/>
  <c r="M111" i="26"/>
  <c r="M110" i="26" s="1"/>
  <c r="M109" i="26" s="1"/>
  <c r="K131" i="26"/>
  <c r="K130" i="26" s="1"/>
  <c r="K129" i="26" s="1"/>
  <c r="K128" i="26" s="1"/>
  <c r="K127" i="26" s="1"/>
  <c r="L97" i="26"/>
  <c r="K171" i="26" l="1"/>
  <c r="K13" i="26" s="1"/>
  <c r="L91" i="26"/>
  <c r="L90" i="26" s="1"/>
  <c r="M108" i="26"/>
  <c r="M107" i="26" s="1"/>
  <c r="M106" i="26" s="1"/>
  <c r="M172" i="26" s="1"/>
  <c r="M175" i="26" s="1"/>
  <c r="K172" i="26"/>
  <c r="M171" i="26" l="1"/>
  <c r="M13" i="26" s="1"/>
  <c r="L88" i="26"/>
  <c r="L171" i="26" s="1"/>
  <c r="L89" i="26"/>
  <c r="F36" i="9"/>
  <c r="E108" i="9"/>
  <c r="L13" i="26" l="1"/>
  <c r="L172" i="26"/>
  <c r="L175" i="26" s="1"/>
  <c r="M173" i="26"/>
  <c r="E31" i="9"/>
  <c r="D36" i="9" l="1"/>
  <c r="D33" i="9" s="1"/>
  <c r="J14" i="14" l="1"/>
  <c r="I14" i="14"/>
  <c r="H14" i="14"/>
  <c r="F58" i="12"/>
  <c r="F57" i="12" s="1"/>
  <c r="F56" i="12" s="1"/>
  <c r="E58" i="12"/>
  <c r="E57" i="12" s="1"/>
  <c r="E56" i="12" s="1"/>
  <c r="D58" i="12"/>
  <c r="D57" i="12" s="1"/>
  <c r="D56" i="12" s="1"/>
  <c r="F55" i="12"/>
  <c r="F54" i="12" s="1"/>
  <c r="F53" i="12" s="1"/>
  <c r="F52" i="12" s="1"/>
  <c r="E55" i="12"/>
  <c r="E54" i="12" s="1"/>
  <c r="E53" i="12" s="1"/>
  <c r="E52" i="12" s="1"/>
  <c r="D54" i="12"/>
  <c r="D53" i="12" s="1"/>
  <c r="D52" i="12" s="1"/>
  <c r="F50" i="12"/>
  <c r="E50" i="12"/>
  <c r="D50" i="12"/>
  <c r="E48" i="12"/>
  <c r="F48" i="12"/>
  <c r="F45" i="12"/>
  <c r="E45" i="12"/>
  <c r="D45" i="12"/>
  <c r="F44" i="12"/>
  <c r="F43" i="12" s="1"/>
  <c r="D44" i="12"/>
  <c r="D43" i="12" s="1"/>
  <c r="F42" i="12"/>
  <c r="F41" i="12" s="1"/>
  <c r="E42" i="12"/>
  <c r="E41" i="12" s="1"/>
  <c r="D42" i="12"/>
  <c r="D41" i="12" s="1"/>
  <c r="F40" i="12"/>
  <c r="D40" i="12"/>
  <c r="D39" i="12"/>
  <c r="F37" i="12"/>
  <c r="E37" i="12"/>
  <c r="D37" i="12"/>
  <c r="F28" i="12"/>
  <c r="F27" i="12" s="1"/>
  <c r="E28" i="12"/>
  <c r="E27" i="12" s="1"/>
  <c r="F26" i="12"/>
  <c r="E26" i="12"/>
  <c r="F25" i="12"/>
  <c r="E25" i="12"/>
  <c r="D25" i="12"/>
  <c r="F24" i="12"/>
  <c r="E24" i="12"/>
  <c r="F23" i="12"/>
  <c r="E23" i="12"/>
  <c r="D23" i="12"/>
  <c r="F22" i="12"/>
  <c r="E22" i="12"/>
  <c r="E47" i="12" l="1"/>
  <c r="E36" i="12"/>
  <c r="F21" i="12"/>
  <c r="F20" i="12" s="1"/>
  <c r="F19" i="12" s="1"/>
  <c r="D36" i="12"/>
  <c r="E21" i="12"/>
  <c r="E20" i="12" s="1"/>
  <c r="E19" i="12" s="1"/>
  <c r="F36" i="12"/>
  <c r="D21" i="12"/>
  <c r="D20" i="12" s="1"/>
  <c r="D19" i="12" s="1"/>
  <c r="D47" i="12"/>
  <c r="F47" i="12"/>
  <c r="D18" i="12" l="1"/>
  <c r="D27" i="12"/>
  <c r="E18" i="12"/>
  <c r="E17" i="12" s="1"/>
  <c r="F18" i="12"/>
  <c r="F17" i="12" s="1"/>
  <c r="D17" i="12" l="1"/>
  <c r="D103" i="9" l="1"/>
  <c r="D96" i="9" s="1"/>
  <c r="D31" i="9" l="1"/>
  <c r="D30" i="9" s="1"/>
  <c r="F108" i="9" l="1"/>
  <c r="D108" i="9"/>
  <c r="F110" i="9"/>
  <c r="E110" i="9"/>
  <c r="E36" i="9"/>
  <c r="F127" i="9" l="1"/>
  <c r="F126" i="9" s="1"/>
  <c r="E127" i="9"/>
  <c r="E126" i="9" s="1"/>
  <c r="D127" i="9"/>
  <c r="D126" i="9" s="1"/>
  <c r="F117" i="9"/>
  <c r="E117" i="9"/>
  <c r="D117" i="9"/>
  <c r="F115" i="9"/>
  <c r="E115" i="9"/>
  <c r="D115" i="9"/>
  <c r="D114" i="9" s="1"/>
  <c r="F106" i="9"/>
  <c r="E106" i="9"/>
  <c r="D106" i="9"/>
  <c r="D105" i="9" s="1"/>
  <c r="D84" i="9" s="1"/>
  <c r="F90" i="9"/>
  <c r="E90" i="9"/>
  <c r="F87" i="9"/>
  <c r="F86" i="9" s="1"/>
  <c r="E87" i="9"/>
  <c r="E86" i="9" s="1"/>
  <c r="F78" i="9"/>
  <c r="E78" i="9"/>
  <c r="D78" i="9"/>
  <c r="F76" i="9"/>
  <c r="E76" i="9"/>
  <c r="D76" i="9"/>
  <c r="D75" i="9" s="1"/>
  <c r="F73" i="9"/>
  <c r="F71" i="9" s="1"/>
  <c r="E73" i="9"/>
  <c r="E71" i="9" s="1"/>
  <c r="D73" i="9"/>
  <c r="D71" i="9" s="1"/>
  <c r="F69" i="9"/>
  <c r="F68" i="9" s="1"/>
  <c r="E69" i="9"/>
  <c r="E68" i="9" s="1"/>
  <c r="D69" i="9"/>
  <c r="D68" i="9" s="1"/>
  <c r="F66" i="9"/>
  <c r="F65" i="9" s="1"/>
  <c r="E66" i="9"/>
  <c r="E65" i="9" s="1"/>
  <c r="D66" i="9"/>
  <c r="D65" i="9" s="1"/>
  <c r="F63" i="9"/>
  <c r="F62" i="9" s="1"/>
  <c r="E63" i="9"/>
  <c r="E62" i="9" s="1"/>
  <c r="D63" i="9"/>
  <c r="D62" i="9" s="1"/>
  <c r="F59" i="9"/>
  <c r="E59" i="9"/>
  <c r="D59" i="9"/>
  <c r="F57" i="9"/>
  <c r="E57" i="9"/>
  <c r="D57" i="9"/>
  <c r="F53" i="9"/>
  <c r="F52" i="9" s="1"/>
  <c r="E53" i="9"/>
  <c r="E52" i="9" s="1"/>
  <c r="D53" i="9"/>
  <c r="D52" i="9" s="1"/>
  <c r="F47" i="9"/>
  <c r="E47" i="9"/>
  <c r="D47" i="9"/>
  <c r="F43" i="9"/>
  <c r="F42" i="9" s="1"/>
  <c r="F41" i="9" s="1"/>
  <c r="E43" i="9"/>
  <c r="E42" i="9" s="1"/>
  <c r="E41" i="9" s="1"/>
  <c r="D43" i="9"/>
  <c r="D42" i="9" s="1"/>
  <c r="D41" i="9" s="1"/>
  <c r="F39" i="9"/>
  <c r="F38" i="9" s="1"/>
  <c r="E39" i="9"/>
  <c r="E38" i="9" s="1"/>
  <c r="D39" i="9"/>
  <c r="D38" i="9" s="1"/>
  <c r="F31" i="9"/>
  <c r="F26" i="9"/>
  <c r="E26" i="9"/>
  <c r="D26" i="9"/>
  <c r="F21" i="9"/>
  <c r="F20" i="9" s="1"/>
  <c r="E21" i="9"/>
  <c r="E20" i="9" s="1"/>
  <c r="D20" i="9"/>
  <c r="F13" i="9"/>
  <c r="E13" i="9"/>
  <c r="D13" i="9"/>
  <c r="D83" i="9" l="1"/>
  <c r="E85" i="9"/>
  <c r="F85" i="9"/>
  <c r="D56" i="9"/>
  <c r="D55" i="9" s="1"/>
  <c r="E75" i="9"/>
  <c r="F46" i="9"/>
  <c r="F45" i="9" s="1"/>
  <c r="E46" i="9"/>
  <c r="E45" i="9" s="1"/>
  <c r="D46" i="9"/>
  <c r="D45" i="9" s="1"/>
  <c r="F105" i="9"/>
  <c r="F56" i="9"/>
  <c r="F55" i="9" s="1"/>
  <c r="E61" i="9"/>
  <c r="D61" i="9"/>
  <c r="E105" i="9"/>
  <c r="E114" i="9"/>
  <c r="F33" i="9"/>
  <c r="F30" i="9" s="1"/>
  <c r="E33" i="9"/>
  <c r="E30" i="9" s="1"/>
  <c r="F61" i="9"/>
  <c r="F114" i="9"/>
  <c r="E56" i="9"/>
  <c r="E55" i="9" s="1"/>
  <c r="F75" i="9"/>
  <c r="D12" i="9" l="1"/>
  <c r="D130" i="9" s="1"/>
  <c r="F84" i="9"/>
  <c r="F83" i="9" s="1"/>
  <c r="E84" i="9"/>
  <c r="E83" i="9" s="1"/>
  <c r="E12" i="9"/>
  <c r="F12" i="9"/>
  <c r="E130" i="9" l="1"/>
  <c r="F130" i="9"/>
</calcChain>
</file>

<file path=xl/sharedStrings.xml><?xml version="1.0" encoding="utf-8"?>
<sst xmlns="http://schemas.openxmlformats.org/spreadsheetml/2006/main" count="3031" uniqueCount="629">
  <si>
    <t>ВСЕГО РАСХОДОВ</t>
  </si>
  <si>
    <t/>
  </si>
  <si>
    <t>Условно утвержденные расходы</t>
  </si>
  <si>
    <t>00000</t>
  </si>
  <si>
    <t>00</t>
  </si>
  <si>
    <t>0</t>
  </si>
  <si>
    <t>01</t>
  </si>
  <si>
    <t>85</t>
  </si>
  <si>
    <t>310</t>
  </si>
  <si>
    <t>Публичные нормативные социальные выплаты гражданам</t>
  </si>
  <si>
    <t>Пенсионное обеспечение</t>
  </si>
  <si>
    <t>СОЦИАЛЬНАЯ ПОЛИТИКА</t>
  </si>
  <si>
    <t>610</t>
  </si>
  <si>
    <t>70011</t>
  </si>
  <si>
    <t>81</t>
  </si>
  <si>
    <t>Субсидии бюджетным учреждениям</t>
  </si>
  <si>
    <t>Сохранение и развитие культуры</t>
  </si>
  <si>
    <t>Культура</t>
  </si>
  <si>
    <t>КУЛЬТУРА, КИНЕМАТОГРАФИЯ</t>
  </si>
  <si>
    <t>240</t>
  </si>
  <si>
    <t>90038</t>
  </si>
  <si>
    <t>03</t>
  </si>
  <si>
    <t>Иные закупки товаров, работ и услуг для обеспечения государственных (муниципальных) нужд</t>
  </si>
  <si>
    <t>Освещение улиц</t>
  </si>
  <si>
    <t>90036</t>
  </si>
  <si>
    <t>Благоустройство</t>
  </si>
  <si>
    <t>90035</t>
  </si>
  <si>
    <t>Мероприятия в области коммунального хозяйства</t>
  </si>
  <si>
    <t>Коммунальное хозяйство</t>
  </si>
  <si>
    <t>90032</t>
  </si>
  <si>
    <t>02</t>
  </si>
  <si>
    <t>4</t>
  </si>
  <si>
    <t>Мероприятия в области жилищного фонда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</si>
  <si>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</si>
  <si>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</si>
  <si>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</si>
  <si>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06</t>
  </si>
  <si>
    <t>Содержание сети автомобильных дорог общего пользования местного значения</t>
  </si>
  <si>
    <t>05</t>
  </si>
  <si>
    <t>Дорожное хозяйство (дорожные фонды)</t>
  </si>
  <si>
    <t>НАЦИОНАЛЬНАЯ ЭКОНОМИКА</t>
  </si>
  <si>
    <t>90053</t>
  </si>
  <si>
    <t>Обеспечение первичных мер пожарной безопасности в границах населенных пунктов поселения</t>
  </si>
  <si>
    <t>75</t>
  </si>
  <si>
    <t>Органы юстиции</t>
  </si>
  <si>
    <t>НАЦИОНАЛЬНАЯ БЕЗОПАСНОСТЬ И ПРАВООХРАНИТЕЛЬНАЯ ДЕЯТЕЛЬНОСТЬ</t>
  </si>
  <si>
    <t>51180</t>
  </si>
  <si>
    <t>04</t>
  </si>
  <si>
    <t>86</t>
  </si>
  <si>
    <t>120</t>
  </si>
  <si>
    <t>Расходы на выплаты персоналу государственных (муниципальных) органов</t>
  </si>
  <si>
    <t>Мобилизационная и вневойсковая подготовка</t>
  </si>
  <si>
    <t>НАЦИОНАЛЬНАЯ ОБОРОНА</t>
  </si>
  <si>
    <t>850</t>
  </si>
  <si>
    <t>90010</t>
  </si>
  <si>
    <t>Уплата налогов, сборов и иных платежей</t>
  </si>
  <si>
    <t>Выполнение других общегосударственных вопросов</t>
  </si>
  <si>
    <t>90004</t>
  </si>
  <si>
    <t>Уплата членских взносов</t>
  </si>
  <si>
    <t>Другие общегосударственные вопросы</t>
  </si>
  <si>
    <t>10002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</si>
  <si>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</si>
  <si>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10001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</si>
  <si>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</si>
  <si>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</si>
  <si>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КОСГУ</t>
  </si>
  <si>
    <t>ВР</t>
  </si>
  <si>
    <t>ЦСР</t>
  </si>
  <si>
    <t>ПР</t>
  </si>
  <si>
    <t>РЗ</t>
  </si>
  <si>
    <t>ВЕД</t>
  </si>
  <si>
    <t>НАИМЕНОВАНИЕ</t>
  </si>
  <si>
    <t>рублей</t>
  </si>
  <si>
    <t>ВЕДОМСТВЕННАЯ СТРУКТУРА РАСХОДОВ БЮДЖЕТА МУНИЦИПАЛЬНОГО ОБРАЗОВАНИЯ</t>
  </si>
  <si>
    <t>к решению Совета депутатов</t>
  </si>
  <si>
    <t xml:space="preserve">      </t>
  </si>
  <si>
    <t>Вид заимствований</t>
  </si>
  <si>
    <t>Сумма</t>
  </si>
  <si>
    <t>Внутренние заимствования (привлечение/погашение), в том числе:</t>
  </si>
  <si>
    <t xml:space="preserve">Кредиты кредитных организаций в валюте Российской Федерации </t>
  </si>
  <si>
    <t xml:space="preserve">1. Получение кредитов от кредитных организаций в валюте Российской Федерации </t>
  </si>
  <si>
    <t>2. Погашение кредитов от кредитных организаций в валюте Российской Федерации</t>
  </si>
  <si>
    <t xml:space="preserve">Бюджетные кредиты от других бюджетов бюджетной системы Российской Федерации  </t>
  </si>
  <si>
    <t>ПРОГРАММА</t>
  </si>
  <si>
    <t>№ п/п</t>
  </si>
  <si>
    <t>Цель гарантирования</t>
  </si>
  <si>
    <t>Наименование принципала</t>
  </si>
  <si>
    <t>Наличие права регрессного требования (уступки права требования)</t>
  </si>
  <si>
    <t xml:space="preserve">Сумма гарантирования </t>
  </si>
  <si>
    <t>Сумма обязательств</t>
  </si>
  <si>
    <t>Иные условия предоставления и исполнения гарантий</t>
  </si>
  <si>
    <t>(тыс. рублей)</t>
  </si>
  <si>
    <t xml:space="preserve">на </t>
  </si>
  <si>
    <t>год</t>
  </si>
  <si>
    <t xml:space="preserve"> год</t>
  </si>
  <si>
    <t>-</t>
  </si>
  <si>
    <t>Срок действия муниципальных гарантий и срок исполнения обязательств по ним определяются в договорах о предоставлении муниципальных гарантий</t>
  </si>
  <si>
    <t>ИТОГО</t>
  </si>
  <si>
    <t xml:space="preserve">ПОСТУПЛЕНИЕ ДОХОДОВ В БЮДЖЕТ </t>
  </si>
  <si>
    <t>Код дохода</t>
  </si>
  <si>
    <t>Наименование</t>
  </si>
  <si>
    <t>1 00 00000 00 0000 000</t>
  </si>
  <si>
    <t>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</si>
  <si>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</si>
  <si>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</si>
  <si>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</si>
  <si>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</si>
  <si>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</si>
  <si>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1 01 02020 01 0000 110</t>
  </si>
  <si>
    <t>1 01 02030 01 0000 110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</si>
  <si>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</si>
  <si>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</si>
  <si>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</si>
  <si>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</si>
  <si>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</si>
  <si>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</si>
  <si>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</si>
  <si>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</si>
  <si>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</si>
  <si>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1 05 03020 01 0000 110</t>
  </si>
  <si>
    <t>Единый сельскохозяйственный налог (за налоговые периоды, истекшие до 1 января 2011 года)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</si>
  <si>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</si>
  <si>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</si>
  <si>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</si>
  <si>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</si>
  <si>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</si>
  <si>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</si>
  <si>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</si>
  <si>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</si>
  <si>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</si>
  <si>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</si>
  <si>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</si>
  <si>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организаций,обладающих земельным участком, расположенным в границах сельских поселений.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</si>
  <si>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</si>
  <si>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</si>
  <si>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</si>
  <si>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</si>
  <si>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1 08 00000 00 0000 000</t>
  </si>
  <si>
    <t>ГОСУДАРСТВЕННАЯ ПОШЛИНА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</si>
  <si>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</si>
  <si>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</si>
  <si>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1 08 04020 01 0000 110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</si>
  <si>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</si>
  <si>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1 09 00000 00 0000 000</t>
  </si>
  <si>
    <t>ЗАДОЛЖЕННОСТЬ И ПЕРЕРАСЧЕТЫ ПО ОТМЕНЕННЫМ НАЛОГАМ, СБОРАМ И ИНЫМ ОБЯЗАТЕЛЬНЫМ ПЛАТЕЖАМ</t>
  </si>
  <si>
    <t>1 09 04000 00 0000 110</t>
  </si>
  <si>
    <t>Налоги на имущество</t>
  </si>
  <si>
    <t>1 09 04050 00 0000 110</t>
  </si>
  <si>
    <t>Земельный налог (по обязательствам, возникшим до 1 января 2006 г.)</t>
  </si>
  <si>
    <t>1 09 04053 10 0000 110</t>
  </si>
  <si>
    <t>Земельный налог (по обязательствам, возникшим до 1 января 2006 г.), мобилизуемый на территориях сельских поселений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</si>
  <si>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</si>
  <si>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</si>
  <si>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1 11 05000 00 0000 120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</si>
  <si>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</si>
  <si>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1 11 050200 00 000 120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</si>
  <si>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</si>
  <si>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</si>
  <si>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</si>
  <si>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1 11 05030 00 0000 120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</si>
  <si>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</si>
  <si>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1 11 05035 10 0000 120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</si>
  <si>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</si>
  <si>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1 11 07000 00 0000 120</t>
  </si>
  <si>
    <t>Платежи от государственных и муниципальных унитарных предприятий</t>
  </si>
  <si>
    <t>1 11 07010 00 0000 120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</si>
  <si>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</si>
  <si>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1 11 07015 10 0000 120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</si>
  <si>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сельскими поселениями</t>
  </si>
  <si>
    <t>1 13 00000 00 0000 000</t>
  </si>
  <si>
    <t>ДОХОДЫ ОТ ОКАЗАНИЯ ПЛАТНЫХ УСЛУГ (РАБОТ) И КОМПЕНСАЦИИ ЗАТРАТ ГОСУДАРСТВА</t>
  </si>
  <si>
    <t>1 13 02000 00 0000 130</t>
  </si>
  <si>
    <t>Доходы от компенсации затрат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</si>
  <si>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</si>
  <si>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</si>
  <si>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1 13 02065 10 0000 130</t>
  </si>
  <si>
    <t>Доходы, поступающие в порядке возмещения расходов, понесенных в связи с эксплуатацией имущества сельских поселений</t>
  </si>
  <si>
    <t xml:space="preserve"> 1 13 02990 00 0000 130</t>
  </si>
  <si>
    <t>Прочие доходы от компенсации затрат государства</t>
  </si>
  <si>
    <t>1 13 02995 10 0000 130</t>
  </si>
  <si>
    <t>Прочие доходы от компенсации затрат бюджетов сельских поселений</t>
  </si>
  <si>
    <t>1 14 00000 00 0000 000</t>
  </si>
  <si>
    <t>ДОХОДЫ ОТ ПРОДАЖИ МАТЕРИАЛЬНЫХ И НЕМАТЕРИАЛЬНЫХ АКТИВОВ</t>
  </si>
  <si>
    <t>1 14 02000 00 0000 000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</si>
  <si>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</si>
  <si>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1 14 02050 10 0000 410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</si>
  <si>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</si>
  <si>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1 14 02053 10 0000 410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</si>
  <si>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</si>
  <si>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1 14 06000 00 0000 430</t>
  </si>
  <si>
    <t>Доходы от продажи земельных участков, находящихся в государственной и муниципальной собственности</t>
  </si>
  <si>
    <t>1 14 06020 00 0000 430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</si>
  <si>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</si>
  <si>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1 14 06025 10 0000 430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</si>
  <si>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</si>
  <si>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1 15 00000 00 0000 000</t>
  </si>
  <si>
    <t>АДМИНИСТРАТИВНЫЕ ПЛАТЕЖИ И СБОРЫ</t>
  </si>
  <si>
    <t>1 15 02000 00 0000 140</t>
  </si>
  <si>
    <t>Платежи, взимаемые государственными и муниципальными органами (организациями) за выполнение определенных функций</t>
  </si>
  <si>
    <t>1 15 02050 10 0000 140</t>
  </si>
  <si>
    <t>Платежи, взимаемые органами местного самоуправления (организациями) сельских поселений за выполнение определенных функций</t>
  </si>
  <si>
    <t>1 16 00000 00 0000 000</t>
  </si>
  <si>
    <t>ШТРАФЫ, САНКЦИИ, ВОЗМЕЩЕНИЕ УЩЕРБА</t>
  </si>
  <si>
    <t>1 16 90000 00 0000 140</t>
  </si>
  <si>
    <t>Прочие поступления от денежных взысканий (штрафов) и иных сумм в возмещение ущерба</t>
  </si>
  <si>
    <t>1 16 90050 10 0000 140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</si>
  <si>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</si>
  <si>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1 17 00000 00 0000 000</t>
  </si>
  <si>
    <t>1 17 01000 00 0000 180</t>
  </si>
  <si>
    <t>Невыясненные поступления</t>
  </si>
  <si>
    <t>1 17 01050 10 0000 180</t>
  </si>
  <si>
    <t>Невыясненные поступления, зачисляемые в бюджеты сельских поселений</t>
  </si>
  <si>
    <t>1 17 05000 00 0000 180</t>
  </si>
  <si>
    <t>Прочие неналоговые доходы</t>
  </si>
  <si>
    <t>1 17 05050 10 0000 180</t>
  </si>
  <si>
    <t>Прочие неналоговые доходы бюджетов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</si>
  <si>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</si>
  <si>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</si>
  <si>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</si>
  <si>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</si>
  <si>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</si>
  <si>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Дотации на выравнивание бюджетной обеспеченности</t>
  </si>
  <si>
    <t>Дотации бюджетам сельских поселений на выравнивание бюджетной обеспеченности</t>
  </si>
  <si>
    <t>Дотации бюджетам на поддержку мер по обеспечению сбалансированности бюджетов</t>
  </si>
  <si>
    <t>Дотации бюджетам сельских поселений на поддержку мер по обеспечению сбалансированности бюджетов, за счет средств районного бюджета</t>
  </si>
  <si>
    <t>Субвенции бюджетам субъектов Российской Федерации и муниципальных образований</t>
  </si>
  <si>
    <t>Субвенции бюджетам на государственную регистрацию актов гражданского состояния</t>
  </si>
  <si>
    <t>Субвенции бюджетам сельских поселений на государственную регистрацию актов гражданского состояния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</si>
  <si>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</si>
  <si>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</si>
  <si>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2 02 40000 00 0000 151</t>
  </si>
  <si>
    <t>Иные межбюджетные трансферты</t>
  </si>
  <si>
    <t>2 02 45160 00 0000 151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</si>
  <si>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</si>
  <si>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2 02 45160 10 0000 151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</si>
  <si>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</si>
  <si>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2 02 49999 10 0000 151</t>
  </si>
  <si>
    <t>Прочие межбюджетные трансферты, передаваемые бюджетам сельских поселений</t>
  </si>
  <si>
    <t>2 02 49999 10 0008 151</t>
  </si>
  <si>
    <t>Прочие межбюджетные трансферты, передаваемые бюджетам сельских поселений на обеспечение жильем молодых семей</t>
  </si>
  <si>
    <t>2 02 49999 10 0021 151</t>
  </si>
  <si>
    <t>Прочие межбюджетные трансферты, передаваемые бюджетам сельских поселений на осуществление капитального ремонта гидротехнических сооружений, находящихся в муниципальной собственности и бесхозных гидротехнических сооружений</t>
  </si>
  <si>
    <t>2 02 49999 10 0051 151</t>
  </si>
  <si>
    <t>Прочие межбюджетные трансферты, передаваемые бюджетам сельских поселений на реализацию федеральных целевых программ (молодые семьи)</t>
  </si>
  <si>
    <t>2 02 04 999 10 0077 151</t>
  </si>
  <si>
    <t>Прочие межбюджетные трансферты, передаваемые бюджетам сельских поселений на софинансирование капитальных вложений в объекты муниципальной собственности</t>
  </si>
  <si>
    <t>2 02 49999 10 0216 151</t>
  </si>
  <si>
    <t>Прочие межбюджетные трансферты, передаваемые бюджетам сельских поселений на на осуществление дорожной деятельности в отношении автомобильных дорог общего пользования</t>
  </si>
  <si>
    <t>2 02 49999 10 0882 151</t>
  </si>
  <si>
    <t>Прочие межбюджетные трансферты, передаваемые бюджетам сельских поселений на обеспечение мероприятий по переселению граждан из аварийного жилищного фонда за счет средств, поступивших от государственной корпорации - Фонда содействия реформированию ЖКХ</t>
  </si>
  <si>
    <t xml:space="preserve">2 02 49999 10 0892 151
</t>
  </si>
  <si>
    <t>Прочие межбюджетные трансферты, передаваемые бюджетам сельских поселений на обеспечение мероприятий по переселению граждан из аварийного жилищного фонда за счет средств областного бюджета</t>
  </si>
  <si>
    <t xml:space="preserve">2 02 49999 10 0991 151
</t>
  </si>
  <si>
    <t>Прочие межбюджетные трансферты, передаваемые бюджетам сельских поселений на софинансирование расходов по подготовке документов для внесения в государственный кадастр</t>
  </si>
  <si>
    <t>2 07 00000 00 0000 000</t>
  </si>
  <si>
    <t>ПРОЧИЕ БЕЗВОЗМЕЗДНЫЕ ПОСТУПЛЕНИЯ</t>
  </si>
  <si>
    <t>Прочие безвозмездные поступления в бюджеты сельских поселений</t>
  </si>
  <si>
    <t>Безвозмездные поступления от физических и юридических лиц на финансовое обеспечение дорожной деятельности, в том числе добровольных пожертвований, в отношении автомобильных дорог общего пользования местного значения сельских поселений</t>
  </si>
  <si>
    <t>ИТОГО  ДОХОДОВ</t>
  </si>
  <si>
    <t>Прочие дотации бюджетам сельских поселений</t>
  </si>
  <si>
    <t>МО Нижнепавловский сельсовет</t>
  </si>
  <si>
    <t>МУНИЦИПАЛЬНОГО ОБРАЗОВАНИЯ НИЖНЕПАВЛОВСКИЙ СЕЛЬСОВЕТ</t>
  </si>
  <si>
    <t>ФИЗИЧЕСКАЯ КУЛЬТУРА И СПОРТ</t>
  </si>
  <si>
    <t>Администрация муниципального образования Нижнепавловский сельсовет Оренбургского района Оренбургской области</t>
  </si>
  <si>
    <t>Непрограммные мероприятия</t>
  </si>
  <si>
    <t>Приложение №1</t>
  </si>
  <si>
    <t>2 02 49999 00 0000 000</t>
  </si>
  <si>
    <t>Прочие межбюджетные трансферты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</si>
  <si>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</si>
  <si>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1 03 02231 01 0000 110</t>
  </si>
  <si>
    <t>1 03 02241 01 0000 110</t>
  </si>
  <si>
    <t>1 03 02251 01 0000 110</t>
  </si>
  <si>
    <t>1 03 02261 01 0000 110</t>
  </si>
  <si>
    <t>2 02 15002 10 0001 150</t>
  </si>
  <si>
    <t>2 02 15002 10 0002 150</t>
  </si>
  <si>
    <t>2 02 35118 10 0000 150</t>
  </si>
  <si>
    <t>2 02 29999 10 0000 150</t>
  </si>
  <si>
    <t>Прочие субсидии бюджетам сельских поселений</t>
  </si>
  <si>
    <t>2 02 35930 10 0000 150</t>
  </si>
  <si>
    <t>2 02 49999 10 0000 150</t>
  </si>
  <si>
    <t>2 07 05030 10 0000 150</t>
  </si>
  <si>
    <t>2 02 10000 00 0000 150</t>
  </si>
  <si>
    <t>2 02 30000 00 0000 150</t>
  </si>
  <si>
    <t>2 02 35930 00 0000 150</t>
  </si>
  <si>
    <t>2 02 35118 00 0000 150</t>
  </si>
  <si>
    <t>2 07 05000 10 0000 150</t>
  </si>
  <si>
    <t>2 07 05010 10 0000 150</t>
  </si>
  <si>
    <t>95555</t>
  </si>
  <si>
    <t>Организация прохождения ежегодной диспансеризации муниципальных служащих</t>
  </si>
  <si>
    <t>540</t>
  </si>
  <si>
    <t>2 02 20077 10 0000 150</t>
  </si>
  <si>
    <t>2 02 00000 00 0000 150</t>
  </si>
  <si>
    <t>2 02 20077 00 0000 150</t>
  </si>
  <si>
    <t>Субсидии бюджетам субъектов Российской Федерации и муниципальных образований</t>
  </si>
  <si>
    <t>2 02 15002 10 6111 150</t>
  </si>
  <si>
    <t>2 02 49999 10 6777 150</t>
  </si>
  <si>
    <t>Финансовое обеспечение повышения оплаты труда отдельных категорий работников муниципальных учреждений</t>
  </si>
  <si>
    <t>Расходы на повышение оплаты труда работников муниципальных учреждений культуры и педагогических работников</t>
  </si>
  <si>
    <t>2 02 16001 00 0000 150</t>
  </si>
  <si>
    <t>2 02 16001 10 0000 150</t>
  </si>
  <si>
    <t>2 02 16001 10 0001 150</t>
  </si>
  <si>
    <t>2 02 16001 10 0002 150</t>
  </si>
  <si>
    <t>Защита населения и территории от чрезвычайных ситуаций природного и техногенного характера, пожарная безопасность</t>
  </si>
  <si>
    <t>1 01 02080 01 0000 110</t>
  </si>
  <si>
    <t>1 16 07010 10 0000 140</t>
  </si>
  <si>
    <t>Инициативные платежи, зачисляемые в бюджеты сельских поселений</t>
  </si>
  <si>
    <t>тыс. рублей</t>
  </si>
  <si>
    <t>Организация повышения квалификации муниципальных служащих</t>
  </si>
  <si>
    <t xml:space="preserve">Объём межбюджетных трансфертов, получаемых из других бюджетов бюджетной системы Российской Федерации </t>
  </si>
  <si>
    <r>
      <t>2 02 1</t>
    </r>
    <r>
      <rPr>
        <b/>
        <sz val="10"/>
        <rFont val="Times New Roman"/>
        <family val="1"/>
        <charset val="204"/>
      </rPr>
      <t>5</t>
    </r>
    <r>
      <rPr>
        <b/>
        <sz val="10"/>
        <color indexed="8"/>
        <rFont val="Times New Roman"/>
        <family val="1"/>
        <charset val="204"/>
      </rPr>
      <t>002 00 0000 150</t>
    </r>
  </si>
  <si>
    <t>2 02 15002 10 0000 150</t>
  </si>
  <si>
    <t>Дотации бюджетам сельских поселений на поддержку мер по обеспечению сбалансированности бюджетов на уплату налога на имущество.</t>
  </si>
  <si>
    <t xml:space="preserve">Дотации бюджетам сельских поселений на поддержку мер по обеспечению сбалансированности бюджетов на обеспечение повышения оплаты труда отдельных категорий работников  </t>
  </si>
  <si>
    <t>2 02 15002 10 6444 150</t>
  </si>
  <si>
    <t xml:space="preserve">Дотации бюджетам сельских поселений на поддержку мер по обеспечению сбалансированности бюджетов, на реализацию проекта «Народный бюджет» на территории муниципального образования Оренбургский район  </t>
  </si>
  <si>
    <t>2 02 15002 10 6888 150</t>
  </si>
  <si>
    <t>Дотации бюджетам сельских поселений на поддержку мер по обеспечению сбалансированности бюджетов для обеспечения минимального размера оплаты труда работников бюджетной сферы</t>
  </si>
  <si>
    <r>
      <t>2 02 1</t>
    </r>
    <r>
      <rPr>
        <b/>
        <sz val="10"/>
        <rFont val="Times New Roman"/>
        <family val="1"/>
        <charset val="204"/>
      </rPr>
      <t>6</t>
    </r>
    <r>
      <rPr>
        <b/>
        <sz val="10"/>
        <color indexed="8"/>
        <rFont val="Times New Roman"/>
        <family val="1"/>
        <charset val="204"/>
      </rPr>
      <t>001 00 0000 150</t>
    </r>
  </si>
  <si>
    <r>
      <t>2 02 1</t>
    </r>
    <r>
      <rPr>
        <b/>
        <sz val="10"/>
        <rFont val="Times New Roman"/>
        <family val="1"/>
        <charset val="204"/>
      </rPr>
      <t>60</t>
    </r>
    <r>
      <rPr>
        <b/>
        <sz val="10"/>
        <color indexed="8"/>
        <rFont val="Times New Roman"/>
        <family val="1"/>
        <charset val="204"/>
      </rPr>
      <t>01 10 0000 150</t>
    </r>
  </si>
  <si>
    <t>Дотации бюджетам сельских поселений на выравнивание бюджетной обеспеченности из бюджетов муниципальных районов, за счет средств  из областного бюджета</t>
  </si>
  <si>
    <r>
      <t>Дотации бюджетам сельских поселений на выравнивание бюджетной обеспеченности из бюджетов муниципальных районов, за счет средств  из районного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бюджета</t>
    </r>
  </si>
  <si>
    <t>Субсидии бюджетам бюджетной системы Российской Федерации (межбюджетные субсидии)</t>
  </si>
  <si>
    <t>Субсидии бюджетам на софинансирование капитальных вложений в объекты муниципальной собственности</t>
  </si>
  <si>
    <t>Субсидии бюджетам сельских поселений на софинансирование капитальных вложений в объекты муниципальной собственности</t>
  </si>
  <si>
    <t>2 02 20216 00 0000 150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</si>
  <si>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</si>
  <si>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2 02 20216 10 0000 150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</si>
  <si>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</si>
  <si>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2 02 25555 00 0000 150</t>
  </si>
  <si>
    <t>Субсидии бюджетам на реализацию программ формирования современной городской среды</t>
  </si>
  <si>
    <t>2 02 25555 10 0000 150</t>
  </si>
  <si>
    <t>Субсидии бюджетам сельских поселений на реализацию программ формирования современной городской среды</t>
  </si>
  <si>
    <t>2 02 25576 0 00000 150</t>
  </si>
  <si>
    <t>Субсидии бюджетам на обеспечение комплексного развития сельских территорий</t>
  </si>
  <si>
    <t>2 02 25576 10 0000 150</t>
  </si>
  <si>
    <t>Субсидии бюджетам сельских поселений на обеспечение комплексного развития сельских территорий</t>
  </si>
  <si>
    <t xml:space="preserve">2 02 29999 00 0000 150 </t>
  </si>
  <si>
    <t>Прочие субсидии</t>
  </si>
  <si>
    <t>Субвенции бюджетам бюджетной системы Российской Федерации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</si>
  <si>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</si>
  <si>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</si>
  <si>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Субвенции бюджетам на государственную регистрацию актов гражданского состояния
</t>
  </si>
  <si>
    <t xml:space="preserve">Субвенции бюджетам сельских поселений на государственную регистрацию актов гражданского состояния
</t>
  </si>
  <si>
    <t>2 02 40000 00 0000 150</t>
  </si>
  <si>
    <t xml:space="preserve">Иные межбюджетные трансферты
</t>
  </si>
  <si>
    <t>2 02 49999 00 0000 150</t>
  </si>
  <si>
    <t xml:space="preserve">Прочие межбюджетные трансферты, передаваемые бюджетам
</t>
  </si>
  <si>
    <t xml:space="preserve">Прочие межбюджетные трансферты, передаваемые бюджетам сельских поселений
</t>
  </si>
  <si>
    <t>Прочие межбюджетные трансферты, передаваемые бюджетам сельских поселений , для обеспечения повышения оплаты труда работников  муниципальных учреждений культуры</t>
  </si>
  <si>
    <t xml:space="preserve">ПРОЧИЕ БЕЗВОЗМЕЗДНЫЕ ПОСТУПЛЕНИЯ
</t>
  </si>
  <si>
    <t xml:space="preserve">2 07 05000 10 0000 150
</t>
  </si>
  <si>
    <t xml:space="preserve">Прочие безвозмездные поступления в бюджеты сельских поселений
</t>
  </si>
  <si>
    <t xml:space="preserve">2 07 05030 10 0000 150
</t>
  </si>
  <si>
    <t xml:space="preserve">Прочие безвозмездные поступления в бюджеты сельских поселений
</t>
  </si>
  <si>
    <t>в бюджет муниципального образования Нижнепавловский сельсовет</t>
  </si>
  <si>
    <t>1.</t>
  </si>
  <si>
    <t xml:space="preserve"> в соответствии с заключенными соглашениями по внутреннему муниципальному финансовому контролю </t>
  </si>
  <si>
    <t>2.</t>
  </si>
  <si>
    <t xml:space="preserve"> в соответствии с заключенными соглашениями попротиводействие коррупции в границах поселений</t>
  </si>
  <si>
    <t xml:space="preserve">к решению Совета  депутатов </t>
  </si>
  <si>
    <t xml:space="preserve">Объем бюджетных ассигнований на исполнение публичных нормативных обязательств, </t>
  </si>
  <si>
    <t>Наименование публичного обязательства</t>
  </si>
  <si>
    <t>Код бюджетной классификации</t>
  </si>
  <si>
    <t>Объем ассигнований на исполнение публичных нормативных обязательств</t>
  </si>
  <si>
    <t>Раздел</t>
  </si>
  <si>
    <t>Подраздел</t>
  </si>
  <si>
    <t>Целевая статья</t>
  </si>
  <si>
    <t>Вид расходов</t>
  </si>
  <si>
    <t>Итого</t>
  </si>
  <si>
    <t>Пенсия за выслугу лет муниципальным служащим</t>
  </si>
  <si>
    <t>предусмотренных местным бюджетом муниципального образования Нижнепавловский сельсовет</t>
  </si>
  <si>
    <t>№   п/п</t>
  </si>
  <si>
    <t>Наименование показателя</t>
  </si>
  <si>
    <t>Справочно консолидированный бюджет муниципального района</t>
  </si>
  <si>
    <t>Расходы на оплату труда с начислениями (тыс. рублей), в том числе:</t>
  </si>
  <si>
    <t>1.1</t>
  </si>
  <si>
    <t>муниципальные должности и муниципальные служащие (за исключением муниципальных служащих получающих заработную плату на уровне МРОТ)</t>
  </si>
  <si>
    <t>1.2</t>
  </si>
  <si>
    <t>работники органов местного самоуправления (за исключением муниципальных служащих и работников,  получающих заработную плату на уровне МРОТ)</t>
  </si>
  <si>
    <t>1.3</t>
  </si>
  <si>
    <t>работники бюджетной сферы, поименованные в указах Президента Российской Федерации от 07.05.2012, в том числе:</t>
  </si>
  <si>
    <t>1.3.1</t>
  </si>
  <si>
    <t>итого работников учреждений культуры</t>
  </si>
  <si>
    <t>в сфере культуры</t>
  </si>
  <si>
    <t>в сфере архивов</t>
  </si>
  <si>
    <t>1.3.2</t>
  </si>
  <si>
    <t>итого работников дополнительного образования</t>
  </si>
  <si>
    <t>в сфере образования</t>
  </si>
  <si>
    <t>в сфере физической культуры и спорта</t>
  </si>
  <si>
    <t>1.4</t>
  </si>
  <si>
    <t>работники учреждений, не вошедшие в категории, поименованные в указах Президента Российской Федерации от 07.05.2012</t>
  </si>
  <si>
    <t>1.5</t>
  </si>
  <si>
    <t>работники организаций и учреждений, получающие заработную плату на уровне МРОТ (включая работников органов местного самоуправления)</t>
  </si>
  <si>
    <t>муниципальные служащие</t>
  </si>
  <si>
    <t>иные работники ОМСУ</t>
  </si>
  <si>
    <t>работники учреждений и организаций</t>
  </si>
  <si>
    <t>Численность, в т.ч.:</t>
  </si>
  <si>
    <t>2.1</t>
  </si>
  <si>
    <t>муниципальные должности и муниципальные служащие  (за исключением муниципальных служащих получающих заработную плату на уровне МРОТ)</t>
  </si>
  <si>
    <t>2.2</t>
  </si>
  <si>
    <t>работники органов местного самоуправления (за исключением муниципальных служащих и получающих заработную плату на уровне МРОТ)</t>
  </si>
  <si>
    <t>2.3</t>
  </si>
  <si>
    <t>работники бюджетной сферы, поименованные в указах Президента Российской Федерации от 07.05.2012</t>
  </si>
  <si>
    <t>2.3.1</t>
  </si>
  <si>
    <t>2.3.2</t>
  </si>
  <si>
    <t>2.4</t>
  </si>
  <si>
    <t>2.5</t>
  </si>
  <si>
    <t>работники организаций и учреждений, получающие заработную плату на уровне МРОТ (включая работников органов местного самоуправления), в том числе:</t>
  </si>
  <si>
    <t>3.</t>
  </si>
  <si>
    <t>Расходы на оплату коммунальных услуг учреждений, включая автономные и бюджетные учреждения (тыс. рублей)</t>
  </si>
  <si>
    <t>Приложение № 2</t>
  </si>
  <si>
    <t>Приложение № 3</t>
  </si>
  <si>
    <t>Приложение № 4</t>
  </si>
  <si>
    <t>Приложение № 5</t>
  </si>
  <si>
    <t>Приложение № 6</t>
  </si>
  <si>
    <t>1. Методика регламентирует условия расчета и предоставления иных межбюджетных трансфертов бюджету муниципального образования Оренбургский район.</t>
  </si>
  <si>
    <t>2. Иные межбюджетные трансферты предоставляются  бюджету муниципального образования Оренбургский район   в соответствии со сводной бюджетной росписью бюджета поселения в пределах бюджетных ассигнований и лимитов бюджетных обязательств  на соответствующий год.</t>
  </si>
  <si>
    <t>3.Средства предоставленных  иных межбюджетных трансфертов  имеют строго целевой характер.</t>
  </si>
  <si>
    <t>4. Ответственность за целевое и эффективное использований иных межбюджетных трансфертов несет  Администрация муниципального образования Оренбургский район. Объем средств нецелевого использования иных межбюджетных трансфертов  подлежит возврату в доход бюджета поселения.</t>
  </si>
  <si>
    <t>5. Не использованные в текущем финансовом году иные межбюджетные трансферты, подлежат возврату в доход бюджета поселения.</t>
  </si>
  <si>
    <t>6.Предоставление иных межбюджетных трансфертов производится ежемесячно на основании сводной бюджетной росписи и лимитов бюджетных обязательств.</t>
  </si>
  <si>
    <t>7.Администрация муниципального образования Оренбургский район предоставляет отчеты о расходовании иных межбюджетных трансфертов, по форме утвержденной Администрацией муниципального образования Оренбургский район.</t>
  </si>
  <si>
    <t>8.Расчет иных межбюджетных трансфертов.</t>
  </si>
  <si>
    <t>8.1.Методика предоставления иных межбюджетных трансфертов по соглашению об   осуществлении полномочий  внешнего муниципального финансового контроля.</t>
  </si>
  <si>
    <t>Объемы межбюджетных трансфертов определяются с учетом необходимости обеспечения затрат на:</t>
  </si>
  <si>
    <t>оплату труда сотрудников Счетной палаты района, непосредственно осуществляющих мероприятия в рамках переданных полномочий, со всеми надбавками по должности  - инспектор Счетной палаты - согласно Положению «О денежном содержании лиц, замещающих муниципальные должности и должности муниципальной службы в муниципальном образовании Оренбургский район, и порядке его выплаты», утвержденного решением Совета депутатов муниципального образования Оренбургский район от 27.11.2019 № 319;</t>
  </si>
  <si>
    <t>почтовые, транспортные, командировочные, канцелярские расходы;</t>
  </si>
  <si>
    <t>повышение квалификации сотрудников Счетной палаты района, непосредственно осуществляющих мероприятия в рамках переданных полномочий, не реже 1 раза в три года;</t>
  </si>
  <si>
    <t>приобретение обучающей литературы, основных средств (офисной мебели, компьютерной и копировальной техники) их обслуживание, информационное обеспечение;</t>
  </si>
  <si>
    <t>прохождение ежегодной диспансеризации сотрудников Счетной палаты района, непосредственно осуществляющих мероприятия в рамках переданных полномочий;</t>
  </si>
  <si>
    <t>по следующей формуле:</t>
  </si>
  <si>
    <t>V =(F+ N+R): (Кмр / Кп),  где:</t>
  </si>
  <si>
    <r>
      <t xml:space="preserve">V – </t>
    </r>
    <r>
      <rPr>
        <sz val="11"/>
        <color theme="1"/>
        <rFont val="Times New Roman"/>
        <family val="1"/>
        <charset val="204"/>
      </rPr>
      <t>объем межбюджетных трансфертов, причитающихся бюджету района по полномочиям, передаваемым поселением;</t>
    </r>
  </si>
  <si>
    <r>
      <t xml:space="preserve">F – </t>
    </r>
    <r>
      <rPr>
        <sz val="11"/>
        <color theme="1"/>
        <rFont val="Times New Roman"/>
        <family val="1"/>
        <charset val="204"/>
      </rPr>
      <t>фонд оплаты труда, рассчитанный на содержание</t>
    </r>
    <r>
      <rPr>
        <sz val="11"/>
        <color rgb="FF3366FF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штатных единиц по выполнению полномочий, передаваемых поселением;</t>
    </r>
  </si>
  <si>
    <r>
      <t xml:space="preserve">N- </t>
    </r>
    <r>
      <rPr>
        <sz val="11"/>
        <color theme="1"/>
        <rFont val="Times New Roman"/>
        <family val="1"/>
        <charset val="204"/>
      </rPr>
      <t>начисления на оплату труда, рассчитанные на содержание штатных единиц по выполнению полномочий, передаваемых поселением;</t>
    </r>
  </si>
  <si>
    <r>
      <t>R</t>
    </r>
    <r>
      <rPr>
        <sz val="11"/>
        <color theme="1"/>
        <rFont val="Times New Roman"/>
        <family val="1"/>
        <charset val="204"/>
      </rPr>
      <t xml:space="preserve"> – расходы на материально-техническое обеспечение штатных единиц по выполнению полномочий, передаваемых поселением (8,25 % от суммы фонда оплаты труда с начислениями на оплату труда).</t>
    </r>
  </si>
  <si>
    <r>
      <t xml:space="preserve">Кмр – </t>
    </r>
    <r>
      <rPr>
        <sz val="11"/>
        <color theme="1"/>
        <rFont val="Times New Roman"/>
        <family val="1"/>
        <charset val="204"/>
      </rPr>
      <t xml:space="preserve">общая численность населения муниципального района. </t>
    </r>
  </si>
  <si>
    <r>
      <t xml:space="preserve">Кп </t>
    </r>
    <r>
      <rPr>
        <sz val="11"/>
        <color theme="1"/>
        <rFont val="Times New Roman"/>
        <family val="1"/>
        <charset val="204"/>
      </rPr>
      <t>- численность населения соответствующего поселения, передающего муниципальному району полномочия по осуществлению внешнего финансового контроля.</t>
    </r>
  </si>
  <si>
    <t xml:space="preserve">Расчёт в рамках настоящей методики осуществляется в тысячах рублей, с математическим округлением до сотого разряда, а сумма межбюджетного трансферта, рассчитанного на год - до десятого разряда тысяч рублей.  </t>
  </si>
  <si>
    <t>Численность населения поселений определяется по статистическим данным - оценка численности населения на 01 января текущего года, размещенным на официальном сайте Территориального органа Федеральной службы государственной статистики по Оренбургской области (Оренбургстат) https://orenstat.gks.ru/.</t>
  </si>
  <si>
    <r>
      <t>8.2.</t>
    </r>
    <r>
      <rPr>
        <sz val="11"/>
        <color rgb="FF0000FF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Методика межбюджетных трансфертов на осуществление части полномочий по решению вопросов местного значения по осуществлению мер по противодействию коррупции в границах поселения: обеспечение функций и полномочий единой комиссии по соблюдению требований к служебному поведению муниципальных служащих и урегулирования конфликта </t>
    </r>
  </si>
  <si>
    <t>определяет механизм и условия предоставления межбюджетных трансфертов на оплату труда сотрудника отдела кадров и спецработы администрации, непосредственно осуществляющего мероприятия в рамках переданных полномочий, со всеми надбавками по должности - старший инспектор отдела кадров и спецработы - согласно Положению «О денежном содержании работников органов местного самоуправления муниципального образования Оренбургский район и порядке его выплаты», утвержденного решением Совета депутатов муниципального образования Оренбургский район от 27 ноября 2019 года № 319;</t>
  </si>
  <si>
    <r>
      <t>-</t>
    </r>
    <r>
      <rPr>
        <sz val="7"/>
        <color rgb="FF000000"/>
        <rFont val="Times New Roman"/>
        <family val="1"/>
        <charset val="204"/>
      </rPr>
      <t xml:space="preserve">      </t>
    </r>
    <r>
      <rPr>
        <sz val="12"/>
        <color rgb="FF000000"/>
        <rFont val="Times New Roman"/>
        <family val="1"/>
        <charset val="204"/>
      </rPr>
      <t>объемы межбюджетных трансфертов рассчитывается по следующей формуле:</t>
    </r>
  </si>
  <si>
    <t>ФМТ = Норм х Ч, где:</t>
  </si>
  <si>
    <t>ФМТ - объем межбюджетных трансфертов, передаваемых из бюджета i-ro поселения;</t>
  </si>
  <si>
    <t>Норм - норматив расходов i-ro муниципального образования в расчете на 1 штатную единицу муниципального служащего, равный 1000 руб.</t>
  </si>
  <si>
    <t>Ч - численность муниципальных служащих i-ro муниципального образования.</t>
  </si>
  <si>
    <t xml:space="preserve">Муниципальная программа  (комплексная программа) "Совершенствование муниципального управления в муниципальном образовании _______________ сель/поссовет на 2023 - 2030 годы» </t>
  </si>
  <si>
    <t>Комплексы процессных мероприятий</t>
  </si>
  <si>
    <t>Комплекс процессных мероприятий "Обеспечение деятельности органов местного самоуправления"</t>
  </si>
  <si>
    <t>Обеспечение деятельности главы</t>
  </si>
  <si>
    <t>Обеспечение деятельности администрации</t>
  </si>
  <si>
    <t>90007</t>
  </si>
  <si>
    <t>90008</t>
  </si>
  <si>
    <t>Комплекс процессных мероприятий «Обеспечение передачи части полномочий муниципальному образованию Оренбургский район»</t>
  </si>
  <si>
    <t>Межбюджетные трасферты бюджету муниципального района на осуществление полномочий в сфере муниципального земельного контроля</t>
  </si>
  <si>
    <t>60002</t>
  </si>
  <si>
    <t>Межбюджетные трасферты бюджету муниципального района на выполнение переданных полномочий  в области градостроительной деятельности</t>
  </si>
  <si>
    <t>60004</t>
  </si>
  <si>
    <t>Межбюджетные трасферты бюджету муниципального района на выполнение переданных полномочий  комиссии по соблюдению требований к служебному поведению муниципальных служащих и урегулированию конфликта интересов</t>
  </si>
  <si>
    <t>60040</t>
  </si>
  <si>
    <t>Межбюджетные трасферты бюджету муниципального района на выполнение переданных полномочий  внешнего муниципального финансового контроля</t>
  </si>
  <si>
    <t>61002</t>
  </si>
  <si>
    <t>Осуществление администратино-хозяйственного обеспечения органов местного самоуправления</t>
  </si>
  <si>
    <t>70003</t>
  </si>
  <si>
    <t>Расходы на выплаты персоналу казенных учреждений</t>
  </si>
  <si>
    <t>110</t>
  </si>
  <si>
    <t>71111</t>
  </si>
  <si>
    <t xml:space="preserve">Финансовое обеспечение минимального размера оплаты труда работников бюджетной сферы </t>
  </si>
  <si>
    <t>78888</t>
  </si>
  <si>
    <t>Содержание муниципального имущества</t>
  </si>
  <si>
    <t xml:space="preserve">Осуществление первичного воинского учета органами местного самоуправления поселений, муниципальных и городских округов </t>
  </si>
  <si>
    <t>Осуществление переданных полномочий Российской Федерации на государственную регистрацию актов гражданского состояния</t>
  </si>
  <si>
    <t>59320</t>
  </si>
  <si>
    <t>Муниципальная программа(комплексная программа) «Комплексное развитие сельской территории муниципального образования _______________ сель/поссовет Оренбургского района Оренбургской области на 2023 - 2030 годы»</t>
  </si>
  <si>
    <t xml:space="preserve">Комплекс процессных мероприятий «Безопасность» </t>
  </si>
  <si>
    <t>09</t>
  </si>
  <si>
    <t>Комплекс процессных мероприятий «Развитие дорожного хозяйства»</t>
  </si>
  <si>
    <t>Комплекс процессных мероприятий «Озеленение территории и освещение улиц»</t>
  </si>
  <si>
    <t>Комплекс процессных мероприятий «Управление и распоряжение объектами муниципальной  собственности, в том числе земельными ресурсами»</t>
  </si>
  <si>
    <t xml:space="preserve">Мероприятия по землеустройству и землепользованию </t>
  </si>
  <si>
    <t>90044</t>
  </si>
  <si>
    <t>Комплекс процессных мероприятий «Развитие жилищного фонда»</t>
  </si>
  <si>
    <t>Комплекс процессных мероприятий «Развитие коммунального хозяйства»</t>
  </si>
  <si>
    <t>Комплекс процессных мероприятий «Благоустройство территории сельсовета»</t>
  </si>
  <si>
    <t xml:space="preserve">Благоустройство территории </t>
  </si>
  <si>
    <t xml:space="preserve">Муниципальная программа(комплексная программа) «Развитие культуры села _________________ сель/поссовета на 2023 - 2030 годы» </t>
  </si>
  <si>
    <t>Комплекс процессных мероприятий «Сохранение и развитие культуры»</t>
  </si>
  <si>
    <t>67777</t>
  </si>
  <si>
    <t>Комплекс процессных мероприятий «Предоставление мер социальной поддержки отдельных категорий граждан»</t>
  </si>
  <si>
    <t>10009</t>
  </si>
  <si>
    <t>Физическая культура</t>
  </si>
  <si>
    <t>Комплекс процессных мероприятий «Развитие физической культуры и массового спорта»</t>
  </si>
  <si>
    <t>10</t>
  </si>
  <si>
    <t>Организация проведения официальных физкультурно-оздоровительных и спортивных мероприятий поселения</t>
  </si>
  <si>
    <t>90054</t>
  </si>
  <si>
    <t>РАСПРЕДЕЛЕНИЕ БЮДЖЕТНЫХ АССИГНОВАНИЙ БЮДЖЕТА МУНИЦИПАЛЬНОГО ОБРАЗОВАНИЯ</t>
  </si>
  <si>
    <t>РАСПРЕДЕЛЕНИЕ БЮДЖЕТНЫХ АССИГНОВАНИЙ РАЙОННОГО БЮДЖЕТА ПО ЦЕЛЕВЫМ СТАТЬЯМ</t>
  </si>
  <si>
    <t>ДЕЯТЕЛЬНОСТИ), РАЗДЕЛАМ, ПОДРАЗДЕЛАМ, ГРУППАМ И ПОДГРУППАМ ВИДОВ РАСХОДОВ</t>
  </si>
  <si>
    <t>РАСПРЕДЕЛЕНИЕ БЮДЖЕТНЫХ АССИГОНОВАНИЙ БЮДЖЕТА МУНИЦИПАЛЬНОГО</t>
  </si>
  <si>
    <t>КЛАССИФИКАЦИИ РАСХОДОВ БЮДЖЕТОВ</t>
  </si>
  <si>
    <t>86 4 02 10009</t>
  </si>
  <si>
    <t>общая с У.У</t>
  </si>
  <si>
    <t>разница</t>
  </si>
  <si>
    <t>1 17 15030 10 1416 150</t>
  </si>
  <si>
    <t>Инициативные платежи, зачисляемые в бюджеты сельских поселений (устройство уличного освещения в с. Нижняя Павловка)</t>
  </si>
  <si>
    <t>Прочие платежи, зачисляемые в бюджеты сельских поселений</t>
  </si>
  <si>
    <t>Дотации бюджетам  бюджетной системы РФ</t>
  </si>
  <si>
    <t>2 02 19999 00 0000 150</t>
  </si>
  <si>
    <t>2 02 19999 10 0001 150</t>
  </si>
  <si>
    <t>Прочие дотации бюджетам сельских поселений для уплаты налога на имущество</t>
  </si>
  <si>
    <t>2 02 19999 10 0002 150</t>
  </si>
  <si>
    <t>Прочие дотации бюджетам сельских поселений для осуществления органами местного самоуправления полномочий по решению вопросов местного значения, источником финансирования которых являются средства районного бюджета</t>
  </si>
  <si>
    <t>2 02 19999 10 6111 150</t>
  </si>
  <si>
    <t>Прочие дотации бюджетам сельских поселений для обеспечения повышения оплаты труда отдельных категорий работников</t>
  </si>
  <si>
    <t>2 02 19999 10 6888 150</t>
  </si>
  <si>
    <t>Прочие дотации бюджетам сельских поселений для обеспечения минимального размера оплаты труда работников бюджетной сферы, источником финансирования которых являются средства областного бюджета</t>
  </si>
  <si>
    <t>Субсидии бюджетам сельских поселений на осуществление дорожной деятельности</t>
  </si>
  <si>
    <t>Субсидии бюджетам сельских поселений на софинансирование капитальных вложений</t>
  </si>
  <si>
    <t>2 02 25576 00 0000 150</t>
  </si>
  <si>
    <t>Реализация мероприятий по переселению граждан из жилых домов, признанных аварийными после 1 января 2017 года, находящихся под угрозой обрушения</t>
  </si>
  <si>
    <t>П5</t>
  </si>
  <si>
    <t>S1416</t>
  </si>
  <si>
    <t xml:space="preserve">Бюджетные инвестиции </t>
  </si>
  <si>
    <t>Муниципальная программа (комплексная программа) "Совершенствование муниципального управления в муниципальном образовании _______________ сель/поссовет Оренбургского района Оренбургской области на 2023-2030 годы»</t>
  </si>
  <si>
    <t>Муниципальная программа (комплексная программа) «Комплексное развитие сельской территории муниципального образования _______________ сель/поссовет Оренбургского района Оренбургской области на 2023-2030 годы»</t>
  </si>
  <si>
    <t>Капитальный ремонт и ремонт автомобильных дорог общего пользования населенных пунктов</t>
  </si>
  <si>
    <t>Релизация мероприятий приоритетных проектов Оренбургской области</t>
  </si>
  <si>
    <t>5</t>
  </si>
  <si>
    <t>Реализация мероприятий регионального приоритетного проекта «Вовлечение жителей муниципальных образований Оренбургской области в процесс выбора и реализации инициативных проектов»</t>
  </si>
  <si>
    <t xml:space="preserve"> Реализация инициативных проектов (устройство уличного освещения в с. Нижняя Павловка)</t>
  </si>
  <si>
    <t>Бюджетные инвестиции</t>
  </si>
  <si>
    <t>410</t>
  </si>
  <si>
    <t>Муниципальная программа (комплексная программа) «Развитие культуры села муниципального образования _________________ сель/поссовета Оренбургского района Оренбургской области на 2023-2030 годы»</t>
  </si>
  <si>
    <t>Осуществление дорожной деятельности в отношении автомобильных дорог местного значения</t>
  </si>
  <si>
    <t>Обеспечение условий для развития на территории поселения физической культуры</t>
  </si>
  <si>
    <t xml:space="preserve">1 17 15030 10 0000 150 </t>
  </si>
  <si>
    <t xml:space="preserve"> 1 17 15 030 10 1416 150 </t>
  </si>
  <si>
    <t>Инициативные платежи, зачисляемые в бюджеты сельских поселений  (устройство уличного освещения в с. Нижняя Павловка)</t>
  </si>
  <si>
    <t xml:space="preserve"> </t>
  </si>
  <si>
    <t>2026 год</t>
  </si>
  <si>
    <t>Прочие дотации бюджетам сельских поселений для обеспечения повышения оплаты трудп отдельных категорий работников</t>
  </si>
  <si>
    <t xml:space="preserve"> в соответствии с заключенными соглашениями на выполнение переданых полномочий в области градостроительой деятельности</t>
  </si>
  <si>
    <t xml:space="preserve"> в соответствии с заключенными соглашениями на выполнение переданых полномочий в сфере земельного контроля</t>
  </si>
  <si>
    <t>Межбюджетные трасферты бюджету муниципального района на выполнение переданных полномочий  в сфере муниципального земельного контроля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</si>
  <si>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</si>
  <si>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S1410</t>
  </si>
  <si>
    <t xml:space="preserve">Реализация мероприятий по переселению граждан из домов блокированной застройки, признанных аварийными </t>
  </si>
  <si>
    <t>2027 год</t>
  </si>
  <si>
    <t>9Д050</t>
  </si>
  <si>
    <t>Обеспечение проведения выборов и референдумов</t>
  </si>
  <si>
    <t>Специальные расходы</t>
  </si>
  <si>
    <t>Организационная и материально-техническое обеспечение подготовки и проведение муниципальных выборов</t>
  </si>
  <si>
    <t xml:space="preserve"> НИЖНЕПАВЛОВСКИЙ СЕЛЬСОВЕТ ПО РАЗДЕЛАМ, ПОДРАЗДЕЛАМ,ЦЕЛЕВЫМ СТАТЬЯМ (МУНИЦИПАЛЬНЫМ ПРОГРАММАМ</t>
  </si>
  <si>
    <t>МО НИЖНЕПАВЛОВСКИЙ СЕЛЬСОВЕТ И НЕПРОГРАММНЫМ НАПРАВЛЕНИЯМ ДЕЯТЕЛЬНОСТИ), ГРУППАМ И ПОДГРУППАМ ВИДОВ</t>
  </si>
  <si>
    <t>(МУНИЦИПАЛЬНЫХ ПРОГРАММ  МО НИЖНЕПАВЛОВСКИЙ СЕЛЬСОВЕТ И НЕПРОГРАММНЫМ НАПРАВЛЕНИЯМ</t>
  </si>
  <si>
    <t>Методика расчета и предоставления иных межбюджетных трансфертов бюджету муниципального образования НИЖНЕПАВЛОВСКИЙ СЕЛЬСОВЕТ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</si>
  <si>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</si>
  <si>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</si>
  <si>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</si>
  <si>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</si>
  <si>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2 02 49999 10 6630 150</t>
  </si>
  <si>
    <t>Прочие межбюджетные трансферты, передаваемые бюджетам сельских поселений (для реализации проекта "Культурный марафон")</t>
  </si>
  <si>
    <t>2 02 49999 10 6000 150</t>
  </si>
  <si>
    <t>Иные межбюджетные трансферты, передаваемые бюджетам сельских поселений для проведения мероприятия к дню села</t>
  </si>
  <si>
    <t>1 11 05420 10 0000 120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</si>
  <si>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собственности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</si>
  <si>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</si>
  <si>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НА 2026 ГОД  И ПЛАНОВЫЙ ПЕРИОД 2027, 2028 ГОДЫ</t>
  </si>
  <si>
    <t xml:space="preserve"> НИЖНЕПАВЛОВСКИЙ СЕЛЬСОВЕТ НА 2026 ГОД И НА ПЛАНОВЫЙ ПЕРИОД 2027 И 2028 ГОДОВ</t>
  </si>
  <si>
    <t>ОБРАЗОВАНИЯ НИЖНЕПАВЛОВСКИЙ СЕЛЬСОВЕТ НА 2026 ГОД И НА ПЛАНОВЫЙ</t>
  </si>
  <si>
    <t xml:space="preserve"> ПЕРИОД 2027 И 2028 ГОДОВ ПО РАЗДЕЛАМ И ПОДРАЗДЕЛАМ РАСХОДОВ</t>
  </si>
  <si>
    <t>РАСХОДОВ КЛАССИФИКАЦИИ РАСХОДОВ НА 2026 ГОД И НА ПЛАНОВЫЙ ПЕРИОД 2027 И 2028 ГОДОВ</t>
  </si>
  <si>
    <t>КЛАССИФИКАЦИИ РАСХОДОВ НА 2026 ГОД И ПЛАНОВЫЙ ПЕРИОД 2027 И 2028 ГОДОВ</t>
  </si>
  <si>
    <t>на 2026 годи плановый период  2027 и 2028 годов</t>
  </si>
  <si>
    <t xml:space="preserve">Распределение бюджетных ассигнований на предоставление межбюджетных трансфертов бюджету района на 2026 год и на плановый период 2027 и 2028 годов
</t>
  </si>
  <si>
    <t>2028 год</t>
  </si>
  <si>
    <t>ПРОГРАММА МУНИЦИПАЛЬНЫХ ВНУТРЕННИХ ЗАИМСТВОВАНИЙ                                  МО НИЖНЕПАВЛОВСКИЙ СЕЛЬСОВЕТ                                                                                              НА 2026 ГОД И НА ПЛАНОВЫЙ ПЕРИОД 2027 И 2028 ГОДОВ</t>
  </si>
  <si>
    <t xml:space="preserve">         Программа муниципальных внутренних заимствований на 2026 год и на плановый  период  2027  и  2028 годов  предусматривает при необходимости покрытие дефицита бюджета муниципального образования Нижнепавловский сельсовет Оренбургского района Оренбургской области за счет привлечения кредитов от других бюджетов бюджетной системы Российской Федерации и кредитных организаций. </t>
  </si>
  <si>
    <t>Основные параметры первоочередных расходов бюджета на 2026 год</t>
  </si>
  <si>
    <t>в 2026 год и на плановый период 2027 и 2028 годов</t>
  </si>
  <si>
    <t xml:space="preserve"> МУНИЦИПАЛЬНЫХ ГАРАНТИЙ БЮДЖЕТА МУНИЦИПАЛЬНОГО ОБРАЗОВАНИЯ НИЖНЕПАВЛОВСКИЙ СЕЛЬСОВЕТ                                            В ВАЛЮТЕ РОССИЙСКОЙ ФЕДЕРАЦИИ НА 2026 ГОД И НА ПЛАНОВЫЙ ПЕРИОД 2027 И 2028 ГОДОВ</t>
  </si>
  <si>
    <t>Перечень муниципальных гарантий, подлежащих предоставлению в 2026-2028 годах</t>
  </si>
  <si>
    <t>Резервные фонды</t>
  </si>
  <si>
    <t>Резервный фонд администрации муниципального образования сельсовета</t>
  </si>
  <si>
    <t>Иные бюджетные ассигнования</t>
  </si>
  <si>
    <t>Резервные средства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</si>
  <si>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</si>
  <si>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</si>
  <si>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1 01 02210 01 0000 110</t>
  </si>
  <si>
    <t>Дотации бюджетам сельских поселений на выравнивание бюджетной обеспеченности из бюджетов муниципальных районов, за счет средств  областного бюджета</t>
  </si>
  <si>
    <r>
      <t>Дотации бюджетам сельских поселений на выравнивание бюджетной обеспеченности из бюджетов муниципальных районов, за счет средств районного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бюджета</t>
    </r>
  </si>
  <si>
    <t>Прочие межбюджетные трансферты, передаваемые бюджетам сельских поселений, для обеспечения повышения оплаты труда работников муниципальных учреждений культуры</t>
  </si>
  <si>
    <t>SД840</t>
  </si>
  <si>
    <t>Мероприятия по капитальному ремонту объектов коммунальной инфраструктуры муниципальной собственности за счет средств, высвобождаемых в результате списания задолженности по бюджетным кредитам</t>
  </si>
  <si>
    <t>8045R</t>
  </si>
  <si>
    <t>633019,92</t>
  </si>
  <si>
    <t>707251,63</t>
  </si>
  <si>
    <t>903150</t>
  </si>
  <si>
    <r>
      <t>2 02 10000 00 0000 15</t>
    </r>
    <r>
      <rPr>
        <b/>
        <sz val="10"/>
        <rFont val="Times New Roman"/>
        <family val="1"/>
        <charset val="204"/>
      </rPr>
      <t>0</t>
    </r>
  </si>
  <si>
    <t>Приложение № 8</t>
  </si>
  <si>
    <t>Приложение № 9 
к решению Совета депутатов от №</t>
  </si>
  <si>
    <t>Приложение №10</t>
  </si>
  <si>
    <t>Приложение № 12</t>
  </si>
  <si>
    <t>Инициативные платежи, зачисляемые в бюджеты сельских поселений (Приобретение ограждения для СДК в с. Нижняя Павловка)</t>
  </si>
  <si>
    <t>Инициативные платежи, зачисляемые в бюджеты сельских поселений  (Приобретение ограждения для СДК в с. Нижняя Павловка)</t>
  </si>
  <si>
    <t>Реализация инициативных проектов (Приобретение ограждения для СДК в с. Нижняя Павловка)</t>
  </si>
  <si>
    <t>Q5</t>
  </si>
  <si>
    <t>S1749</t>
  </si>
  <si>
    <t>А1749</t>
  </si>
  <si>
    <t xml:space="preserve">Мероприятия по завершению реализации инициативных проектов (Приобретение ограждения для СДК в с. Нижняя Павловка) </t>
  </si>
  <si>
    <t>Мероприятия по капитальному ремонту объектов коммунальной инфраструктуры муниципальной собственности за счет средств местных бюджетов</t>
  </si>
  <si>
    <t>S045R</t>
  </si>
  <si>
    <t>решение №8 от 23.12.2025г</t>
  </si>
  <si>
    <t>Приложение №7 к решению Совета депутатов МО Нижнепавловский сельсовет                    решение №8 от 23.12.2025г</t>
  </si>
  <si>
    <t>Приложение № 11                                                                                                                                                                                                                            к решению Совета депутатов                                                                                                                                                                                                                МО Нижнепавловский  сельсовет                                                                                                                                                                                                   решение №8 от 23.12.2025г</t>
  </si>
  <si>
    <t>проект</t>
  </si>
  <si>
    <t xml:space="preserve">проект </t>
  </si>
  <si>
    <t>1 17 15030 10 0009 150</t>
  </si>
  <si>
    <t>S1709</t>
  </si>
  <si>
    <t>A1709</t>
  </si>
  <si>
    <t>А1709</t>
  </si>
  <si>
    <t>2 02 19999 10 0060 150</t>
  </si>
  <si>
    <t>Прочие дотации бюджетам сельских поселений для софинансирования социально-значимых мероприятий</t>
  </si>
  <si>
    <t>Социально-значимые мероприятия</t>
  </si>
  <si>
    <t>первоначальная редакция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</si>
  <si>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–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</si>
  <si>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–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</t>
  </si>
  <si>
    <t>№8 от 23.12.2025г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</si>
</sst>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_р_._-;\-* #,##0.00_р_._-;_-* &quot;-&quot;??_р_._-;_-@_-"/>
    <numFmt numFmtId="165" formatCode="#,##0.00;[Red]\-#,##0.00;0.00"/>
    <numFmt numFmtId="166" formatCode="000"/>
    <numFmt numFmtId="167" formatCode="00000"/>
    <numFmt numFmtId="168" formatCode="00"/>
    <numFmt numFmtId="169" formatCode="0000000000"/>
    <numFmt numFmtId="170" formatCode="0000"/>
    <numFmt numFmtId="171" formatCode="000\.00\.000\.0"/>
    <numFmt numFmtId="172" formatCode="00\ 0\ 0000;;"/>
    <numFmt numFmtId="173" formatCode="#,##0.00_ ;[Red]\-#,##0.00\ "/>
    <numFmt numFmtId="174" formatCode="_-* #,##0.0_р_._-;\-* #,##0.0_р_._-;_-* &quot;-&quot;??_р_._-;_-@_-"/>
    <numFmt numFmtId="175" formatCode="0_ ;[Red]\-0\ "/>
    <numFmt numFmtId="176" formatCode="#,##0.00_ ;\-#,##0.00\ "/>
    <numFmt numFmtId="177" formatCode="#,##0.0"/>
    <numFmt numFmtId="178" formatCode="0.00_ ;[Red]\-0.00\ 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8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3366F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rgb="FF0000FF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/>
    <xf numFmtId="0" fontId="13" fillId="0" borderId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175" fontId="1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47" fillId="0" borderId="0"/>
  </cellStyleXfs>
  <cellXfs count="661">
    <xf numFmtId="0" fontId="0" fillId="0" borderId="0" xfId="0"/>
    <xf numFmtId="0" fontId="13" fillId="0" borderId="0" xfId="2"/>
    <xf numFmtId="0" fontId="6" fillId="0" borderId="0" xfId="22" applyFont="1" applyFill="1" applyAlignment="1" applyProtection="1">
      <alignment horizontal="left"/>
    </xf>
    <xf numFmtId="0" fontId="8" fillId="0" borderId="0" xfId="2" applyFont="1" applyAlignment="1">
      <alignment horizontal="center"/>
    </xf>
    <xf numFmtId="0" fontId="14" fillId="0" borderId="0" xfId="2" applyFont="1"/>
    <xf numFmtId="0" fontId="7" fillId="0" borderId="12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justify" vertical="top" wrapText="1"/>
    </xf>
    <xf numFmtId="0" fontId="7" fillId="0" borderId="12" xfId="2" applyFont="1" applyBorder="1" applyAlignment="1">
      <alignment horizontal="center" wrapText="1"/>
    </xf>
    <xf numFmtId="0" fontId="8" fillId="0" borderId="12" xfId="2" applyFont="1" applyBorder="1" applyAlignment="1">
      <alignment horizontal="justify" vertical="top" wrapText="1"/>
    </xf>
    <xf numFmtId="0" fontId="8" fillId="0" borderId="12" xfId="2" applyFont="1" applyBorder="1" applyAlignment="1">
      <alignment horizontal="center" wrapText="1"/>
    </xf>
    <xf numFmtId="0" fontId="6" fillId="0" borderId="0" xfId="22" applyFont="1" applyFill="1" applyAlignment="1" applyProtection="1"/>
    <xf numFmtId="0" fontId="6" fillId="0" borderId="0" xfId="22" applyFont="1" applyFill="1" applyAlignment="1" applyProtection="1">
      <alignment wrapText="1"/>
    </xf>
    <xf numFmtId="0" fontId="7" fillId="0" borderId="0" xfId="2" applyFont="1" applyAlignment="1">
      <alignment horizontal="center"/>
    </xf>
    <xf numFmtId="0" fontId="7" fillId="0" borderId="12" xfId="2" applyFont="1" applyBorder="1" applyAlignment="1">
      <alignment horizontal="center" vertical="top" wrapText="1"/>
    </xf>
    <xf numFmtId="14" fontId="7" fillId="0" borderId="12" xfId="2" applyNumberFormat="1" applyFont="1" applyBorder="1" applyAlignment="1">
      <alignment horizontal="center" vertical="top" wrapText="1"/>
    </xf>
    <xf numFmtId="0" fontId="7" fillId="0" borderId="12" xfId="2" applyFont="1" applyBorder="1" applyAlignment="1">
      <alignment vertical="top" wrapText="1"/>
    </xf>
    <xf numFmtId="0" fontId="6" fillId="0" borderId="0" xfId="22" applyFont="1" applyFill="1" applyProtection="1"/>
    <xf numFmtId="174" fontId="6" fillId="0" borderId="0" xfId="23" applyNumberFormat="1" applyFont="1" applyFill="1" applyProtection="1"/>
    <xf numFmtId="0" fontId="6" fillId="0" borderId="0" xfId="22" applyFont="1" applyFill="1" applyProtection="1">
      <protection locked="0"/>
    </xf>
    <xf numFmtId="0" fontId="6" fillId="0" borderId="0" xfId="22" applyFont="1"/>
    <xf numFmtId="0" fontId="6" fillId="0" borderId="0" xfId="22" applyFont="1" applyFill="1" applyAlignment="1" applyProtection="1">
      <protection locked="0"/>
    </xf>
    <xf numFmtId="174" fontId="6" fillId="0" borderId="0" xfId="23" applyNumberFormat="1" applyFont="1" applyFill="1" applyAlignment="1" applyProtection="1">
      <alignment horizontal="center"/>
      <protection locked="0"/>
    </xf>
    <xf numFmtId="174" fontId="6" fillId="0" borderId="0" xfId="23" applyNumberFormat="1" applyFont="1" applyFill="1" applyAlignment="1" applyProtection="1">
      <alignment horizontal="right"/>
      <protection locked="0"/>
    </xf>
    <xf numFmtId="0" fontId="16" fillId="0" borderId="34" xfId="22" applyFont="1" applyBorder="1" applyAlignment="1">
      <alignment horizontal="center" vertical="center" wrapText="1"/>
    </xf>
    <xf numFmtId="0" fontId="16" fillId="0" borderId="35" xfId="22" applyFont="1" applyBorder="1" applyAlignment="1">
      <alignment horizontal="center" vertical="center" wrapText="1"/>
    </xf>
    <xf numFmtId="0" fontId="17" fillId="3" borderId="29" xfId="22" applyFont="1" applyFill="1" applyBorder="1" applyAlignment="1">
      <alignment horizontal="center" vertical="center" wrapText="1"/>
    </xf>
    <xf numFmtId="0" fontId="17" fillId="3" borderId="25" xfId="22" applyFont="1" applyFill="1" applyBorder="1" applyAlignment="1">
      <alignment horizontal="center" vertical="center" wrapText="1"/>
    </xf>
    <xf numFmtId="0" fontId="4" fillId="0" borderId="0" xfId="22" applyFont="1"/>
    <xf numFmtId="0" fontId="17" fillId="0" borderId="23" xfId="22" applyFont="1" applyBorder="1" applyAlignment="1">
      <alignment horizontal="center" vertical="center" wrapText="1"/>
    </xf>
    <xf numFmtId="0" fontId="17" fillId="0" borderId="12" xfId="22" applyFont="1" applyBorder="1" applyAlignment="1">
      <alignment horizontal="left" vertical="top" wrapText="1"/>
    </xf>
    <xf numFmtId="0" fontId="16" fillId="0" borderId="23" xfId="22" applyFont="1" applyBorder="1" applyAlignment="1">
      <alignment horizontal="center" vertical="center" wrapText="1"/>
    </xf>
    <xf numFmtId="0" fontId="16" fillId="0" borderId="12" xfId="22" applyFont="1" applyBorder="1" applyAlignment="1">
      <alignment horizontal="left" vertical="top" wrapText="1"/>
    </xf>
    <xf numFmtId="49" fontId="4" fillId="2" borderId="23" xfId="22" applyNumberFormat="1" applyFont="1" applyFill="1" applyBorder="1" applyAlignment="1" applyProtection="1">
      <alignment horizontal="center"/>
    </xf>
    <xf numFmtId="0" fontId="4" fillId="2" borderId="12" xfId="22" applyNumberFormat="1" applyFont="1" applyFill="1" applyBorder="1" applyAlignment="1" applyProtection="1">
      <alignment horizontal="left" vertical="center" wrapText="1"/>
    </xf>
    <xf numFmtId="49" fontId="6" fillId="2" borderId="23" xfId="22" applyNumberFormat="1" applyFont="1" applyFill="1" applyBorder="1" applyAlignment="1" applyProtection="1">
      <alignment horizontal="center"/>
    </xf>
    <xf numFmtId="0" fontId="6" fillId="2" borderId="12" xfId="22" applyNumberFormat="1" applyFont="1" applyFill="1" applyBorder="1" applyAlignment="1" applyProtection="1">
      <alignment horizontal="left" vertical="center" wrapText="1"/>
    </xf>
    <xf numFmtId="49" fontId="6" fillId="0" borderId="23" xfId="22" applyNumberFormat="1" applyFont="1" applyFill="1" applyBorder="1" applyAlignment="1" applyProtection="1">
      <alignment horizontal="center"/>
    </xf>
    <xf numFmtId="0" fontId="6" fillId="0" borderId="12" xfId="22" applyNumberFormat="1" applyFont="1" applyFill="1" applyBorder="1" applyAlignment="1" applyProtection="1">
      <alignment horizontal="left" vertical="center" wrapText="1"/>
    </xf>
    <xf numFmtId="0" fontId="17" fillId="3" borderId="23" xfId="22" applyFont="1" applyFill="1" applyBorder="1" applyAlignment="1">
      <alignment horizontal="center" vertical="center" wrapText="1"/>
    </xf>
    <xf numFmtId="0" fontId="17" fillId="3" borderId="12" xfId="22" applyFont="1" applyFill="1" applyBorder="1" applyAlignment="1">
      <alignment horizontal="left" vertical="center" wrapText="1"/>
    </xf>
    <xf numFmtId="0" fontId="18" fillId="0" borderId="12" xfId="22" applyFont="1" applyBorder="1" applyAlignment="1">
      <alignment horizontal="left" vertical="top" wrapText="1"/>
    </xf>
    <xf numFmtId="49" fontId="6" fillId="0" borderId="23" xfId="22" applyNumberFormat="1" applyFont="1" applyBorder="1" applyAlignment="1" applyProtection="1">
      <alignment horizontal="center"/>
    </xf>
    <xf numFmtId="0" fontId="6" fillId="0" borderId="12" xfId="22" applyFont="1" applyBorder="1" applyAlignment="1">
      <alignment horizontal="left" vertical="top" wrapText="1"/>
    </xf>
    <xf numFmtId="0" fontId="18" fillId="0" borderId="23" xfId="22" applyFont="1" applyBorder="1" applyAlignment="1">
      <alignment horizontal="center" vertical="center" wrapText="1"/>
    </xf>
    <xf numFmtId="0" fontId="16" fillId="0" borderId="31" xfId="22" applyFont="1" applyBorder="1" applyAlignment="1">
      <alignment horizontal="center" vertical="center" wrapText="1"/>
    </xf>
    <xf numFmtId="0" fontId="17" fillId="0" borderId="2" xfId="22" applyFont="1" applyBorder="1" applyAlignment="1">
      <alignment wrapText="1"/>
    </xf>
    <xf numFmtId="0" fontId="6" fillId="0" borderId="0" xfId="22" applyFont="1" applyAlignment="1">
      <alignment vertical="center"/>
    </xf>
    <xf numFmtId="0" fontId="0" fillId="0" borderId="0" xfId="0" applyAlignment="1">
      <alignment wrapText="1"/>
    </xf>
    <xf numFmtId="0" fontId="6" fillId="0" borderId="0" xfId="24" applyFont="1" applyFill="1" applyProtection="1"/>
    <xf numFmtId="0" fontId="6" fillId="0" borderId="0" xfId="24" applyFont="1" applyFill="1" applyAlignment="1" applyProtection="1"/>
    <xf numFmtId="0" fontId="6" fillId="0" borderId="0" xfId="24" applyFont="1" applyFill="1" applyAlignment="1" applyProtection="1">
      <alignment wrapText="1"/>
    </xf>
    <xf numFmtId="174" fontId="6" fillId="0" borderId="0" xfId="25" applyNumberFormat="1" applyFont="1" applyFill="1" applyProtection="1"/>
    <xf numFmtId="0" fontId="6" fillId="0" borderId="0" xfId="24" applyFont="1"/>
    <xf numFmtId="0" fontId="17" fillId="4" borderId="23" xfId="24" applyFont="1" applyFill="1" applyBorder="1" applyAlignment="1">
      <alignment horizontal="center" vertical="center" wrapText="1"/>
    </xf>
    <xf numFmtId="0" fontId="17" fillId="4" borderId="12" xfId="24" applyFont="1" applyFill="1" applyBorder="1" applyAlignment="1">
      <alignment horizontal="left" vertical="center" wrapText="1"/>
    </xf>
    <xf numFmtId="0" fontId="17" fillId="4" borderId="12" xfId="24" applyFont="1" applyFill="1" applyBorder="1" applyAlignment="1">
      <alignment horizontal="left" vertical="top" wrapText="1"/>
    </xf>
    <xf numFmtId="164" fontId="17" fillId="4" borderId="12" xfId="24" applyNumberFormat="1" applyFont="1" applyFill="1" applyBorder="1" applyAlignment="1">
      <alignment horizontal="center" wrapText="1"/>
    </xf>
    <xf numFmtId="164" fontId="17" fillId="4" borderId="19" xfId="24" applyNumberFormat="1" applyFont="1" applyFill="1" applyBorder="1" applyAlignment="1">
      <alignment horizontal="center" wrapText="1"/>
    </xf>
    <xf numFmtId="0" fontId="16" fillId="4" borderId="23" xfId="24" applyFont="1" applyFill="1" applyBorder="1" applyAlignment="1">
      <alignment horizontal="center" vertical="center" wrapText="1"/>
    </xf>
    <xf numFmtId="0" fontId="16" fillId="0" borderId="23" xfId="24" applyFont="1" applyFill="1" applyBorder="1" applyAlignment="1">
      <alignment horizontal="center" vertical="center" wrapText="1"/>
    </xf>
    <xf numFmtId="0" fontId="16" fillId="0" borderId="12" xfId="24" applyFont="1" applyFill="1" applyBorder="1" applyAlignment="1">
      <alignment horizontal="left" vertical="top" wrapText="1"/>
    </xf>
    <xf numFmtId="164" fontId="16" fillId="0" borderId="12" xfId="24" applyNumberFormat="1" applyFont="1" applyFill="1" applyBorder="1" applyAlignment="1">
      <alignment horizontal="center" wrapText="1"/>
    </xf>
    <xf numFmtId="0" fontId="6" fillId="0" borderId="12" xfId="2" applyFont="1" applyFill="1" applyBorder="1" applyAlignment="1">
      <alignment vertical="top" wrapText="1"/>
    </xf>
    <xf numFmtId="0" fontId="16" fillId="4" borderId="12" xfId="24" applyFont="1" applyFill="1" applyBorder="1" applyAlignment="1">
      <alignment horizontal="left" vertical="top" wrapText="1"/>
    </xf>
    <xf numFmtId="164" fontId="16" fillId="4" borderId="12" xfId="24" applyNumberFormat="1" applyFont="1" applyFill="1" applyBorder="1" applyAlignment="1">
      <alignment horizontal="center" wrapText="1"/>
    </xf>
    <xf numFmtId="0" fontId="6" fillId="0" borderId="12" xfId="24" applyFont="1" applyFill="1" applyBorder="1" applyAlignment="1">
      <alignment horizontal="left" vertical="top" wrapText="1"/>
    </xf>
    <xf numFmtId="0" fontId="4" fillId="4" borderId="12" xfId="2" applyFont="1" applyFill="1" applyBorder="1" applyAlignment="1">
      <alignment vertical="top" wrapText="1"/>
    </xf>
    <xf numFmtId="0" fontId="6" fillId="4" borderId="12" xfId="2" applyFont="1" applyFill="1" applyBorder="1" applyAlignment="1">
      <alignment vertical="top" wrapText="1"/>
    </xf>
    <xf numFmtId="164" fontId="16" fillId="4" borderId="19" xfId="24" applyNumberFormat="1" applyFont="1" applyFill="1" applyBorder="1" applyAlignment="1">
      <alignment horizontal="center" wrapText="1"/>
    </xf>
    <xf numFmtId="176" fontId="16" fillId="4" borderId="19" xfId="24" applyNumberFormat="1" applyFont="1" applyFill="1" applyBorder="1" applyAlignment="1">
      <alignment horizontal="center" wrapText="1"/>
    </xf>
    <xf numFmtId="0" fontId="6" fillId="0" borderId="23" xfId="24" applyFont="1" applyFill="1" applyBorder="1" applyAlignment="1">
      <alignment horizontal="center" vertical="center" wrapText="1"/>
    </xf>
    <xf numFmtId="164" fontId="6" fillId="0" borderId="12" xfId="24" applyNumberFormat="1" applyFont="1" applyFill="1" applyBorder="1" applyAlignment="1">
      <alignment horizontal="center" wrapText="1"/>
    </xf>
    <xf numFmtId="49" fontId="16" fillId="4" borderId="23" xfId="24" applyNumberFormat="1" applyFont="1" applyFill="1" applyBorder="1" applyAlignment="1">
      <alignment horizontal="center" vertical="center" wrapText="1"/>
    </xf>
    <xf numFmtId="49" fontId="16" fillId="0" borderId="23" xfId="24" applyNumberFormat="1" applyFont="1" applyFill="1" applyBorder="1" applyAlignment="1">
      <alignment horizontal="center" vertical="center" wrapText="1"/>
    </xf>
    <xf numFmtId="0" fontId="24" fillId="4" borderId="23" xfId="24" applyFont="1" applyFill="1" applyBorder="1" applyAlignment="1">
      <alignment horizontal="center" vertical="center" wrapText="1"/>
    </xf>
    <xf numFmtId="0" fontId="24" fillId="4" borderId="12" xfId="24" applyFont="1" applyFill="1" applyBorder="1" applyAlignment="1">
      <alignment horizontal="left" vertical="top" wrapText="1"/>
    </xf>
    <xf numFmtId="49" fontId="6" fillId="0" borderId="23" xfId="24" applyNumberFormat="1" applyFont="1" applyFill="1" applyBorder="1" applyAlignment="1">
      <alignment horizontal="center" vertical="center" wrapText="1"/>
    </xf>
    <xf numFmtId="164" fontId="24" fillId="4" borderId="12" xfId="24" applyNumberFormat="1" applyFont="1" applyFill="1" applyBorder="1" applyAlignment="1">
      <alignment horizontal="center" wrapText="1"/>
    </xf>
    <xf numFmtId="164" fontId="24" fillId="4" borderId="19" xfId="24" applyNumberFormat="1" applyFont="1" applyFill="1" applyBorder="1" applyAlignment="1">
      <alignment horizontal="center" wrapText="1"/>
    </xf>
    <xf numFmtId="0" fontId="16" fillId="0" borderId="23" xfId="24" applyFont="1" applyBorder="1" applyAlignment="1">
      <alignment horizontal="center" vertical="center" wrapText="1"/>
    </xf>
    <xf numFmtId="0" fontId="16" fillId="0" borderId="12" xfId="24" applyFont="1" applyBorder="1" applyAlignment="1">
      <alignment horizontal="left" vertical="top" wrapText="1"/>
    </xf>
    <xf numFmtId="164" fontId="16" fillId="0" borderId="12" xfId="24" applyNumberFormat="1" applyFont="1" applyBorder="1" applyAlignment="1">
      <alignment horizontal="center" wrapText="1"/>
    </xf>
    <xf numFmtId="0" fontId="17" fillId="4" borderId="12" xfId="24" applyFont="1" applyFill="1" applyBorder="1" applyAlignment="1">
      <alignment horizontal="center" wrapText="1"/>
    </xf>
    <xf numFmtId="0" fontId="17" fillId="4" borderId="19" xfId="24" applyFont="1" applyFill="1" applyBorder="1" applyAlignment="1">
      <alignment horizontal="center" wrapText="1"/>
    </xf>
    <xf numFmtId="0" fontId="6" fillId="4" borderId="23" xfId="24" applyFont="1" applyFill="1" applyBorder="1" applyAlignment="1">
      <alignment horizontal="center" vertical="center" wrapText="1"/>
    </xf>
    <xf numFmtId="49" fontId="17" fillId="4" borderId="12" xfId="24" applyNumberFormat="1" applyFont="1" applyFill="1" applyBorder="1" applyAlignment="1">
      <alignment horizontal="right" wrapText="1"/>
    </xf>
    <xf numFmtId="49" fontId="17" fillId="4" borderId="19" xfId="24" applyNumberFormat="1" applyFont="1" applyFill="1" applyBorder="1" applyAlignment="1">
      <alignment horizontal="right" wrapText="1"/>
    </xf>
    <xf numFmtId="49" fontId="16" fillId="4" borderId="12" xfId="24" applyNumberFormat="1" applyFont="1" applyFill="1" applyBorder="1" applyAlignment="1">
      <alignment horizontal="right" wrapText="1"/>
    </xf>
    <xf numFmtId="49" fontId="16" fillId="4" borderId="19" xfId="24" applyNumberFormat="1" applyFont="1" applyFill="1" applyBorder="1" applyAlignment="1">
      <alignment horizontal="right" wrapText="1"/>
    </xf>
    <xf numFmtId="49" fontId="16" fillId="0" borderId="12" xfId="24" applyNumberFormat="1" applyFont="1" applyFill="1" applyBorder="1" applyAlignment="1">
      <alignment horizontal="right" wrapText="1"/>
    </xf>
    <xf numFmtId="174" fontId="6" fillId="0" borderId="0" xfId="25" applyNumberFormat="1" applyFont="1" applyFill="1" applyAlignment="1" applyProtection="1">
      <alignment horizontal="right"/>
      <protection locked="0"/>
    </xf>
    <xf numFmtId="0" fontId="21" fillId="0" borderId="0" xfId="0" applyFont="1"/>
    <xf numFmtId="0" fontId="21" fillId="0" borderId="12" xfId="0" applyFont="1" applyBorder="1"/>
    <xf numFmtId="0" fontId="21" fillId="0" borderId="12" xfId="0" applyFont="1" applyBorder="1" applyAlignment="1">
      <alignment wrapText="1"/>
    </xf>
    <xf numFmtId="0" fontId="6" fillId="0" borderId="0" xfId="0" applyFont="1" applyAlignment="1"/>
    <xf numFmtId="0" fontId="6" fillId="0" borderId="0" xfId="0" quotePrefix="1" applyFont="1" applyAlignment="1"/>
    <xf numFmtId="0" fontId="0" fillId="0" borderId="0" xfId="0" applyFont="1"/>
    <xf numFmtId="0" fontId="1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77" fontId="4" fillId="0" borderId="12" xfId="0" applyNumberFormat="1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top" wrapText="1"/>
    </xf>
    <xf numFmtId="0" fontId="6" fillId="0" borderId="12" xfId="0" applyFont="1" applyBorder="1" applyAlignment="1">
      <alignment wrapText="1"/>
    </xf>
    <xf numFmtId="168" fontId="6" fillId="0" borderId="12" xfId="0" applyNumberFormat="1" applyFont="1" applyBorder="1" applyAlignment="1">
      <alignment horizontal="center" vertical="center" wrapText="1"/>
    </xf>
    <xf numFmtId="169" fontId="6" fillId="0" borderId="12" xfId="0" applyNumberFormat="1" applyFont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 vertical="center" wrapText="1"/>
    </xf>
    <xf numFmtId="177" fontId="6" fillId="0" borderId="12" xfId="0" applyNumberFormat="1" applyFont="1" applyBorder="1" applyAlignment="1">
      <alignment horizontal="center" vertical="center" wrapText="1"/>
    </xf>
    <xf numFmtId="0" fontId="25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2" fillId="0" borderId="16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49" fontId="22" fillId="0" borderId="22" xfId="0" applyNumberFormat="1" applyFont="1" applyBorder="1" applyAlignment="1">
      <alignment vertical="top"/>
    </xf>
    <xf numFmtId="0" fontId="22" fillId="0" borderId="36" xfId="0" applyFont="1" applyBorder="1" applyAlignment="1">
      <alignment vertical="top" wrapText="1"/>
    </xf>
    <xf numFmtId="178" fontId="22" fillId="0" borderId="36" xfId="0" applyNumberFormat="1" applyFont="1" applyBorder="1" applyAlignment="1">
      <alignment horizontal="right" vertical="top" wrapText="1"/>
    </xf>
    <xf numFmtId="49" fontId="22" fillId="0" borderId="27" xfId="0" applyNumberFormat="1" applyFont="1" applyBorder="1" applyAlignment="1">
      <alignment vertical="top"/>
    </xf>
    <xf numFmtId="0" fontId="22" fillId="0" borderId="33" xfId="0" applyFont="1" applyBorder="1" applyAlignment="1">
      <alignment vertical="top" wrapText="1"/>
    </xf>
    <xf numFmtId="178" fontId="22" fillId="0" borderId="33" xfId="0" applyNumberFormat="1" applyFont="1" applyBorder="1" applyAlignment="1">
      <alignment horizontal="right" vertical="top" wrapText="1"/>
    </xf>
    <xf numFmtId="49" fontId="26" fillId="0" borderId="27" xfId="0" applyNumberFormat="1" applyFont="1" applyBorder="1" applyAlignment="1">
      <alignment vertical="top"/>
    </xf>
    <xf numFmtId="178" fontId="23" fillId="0" borderId="33" xfId="0" applyNumberFormat="1" applyFont="1" applyBorder="1" applyAlignment="1">
      <alignment vertical="top" wrapText="1"/>
    </xf>
    <xf numFmtId="178" fontId="23" fillId="5" borderId="33" xfId="0" applyNumberFormat="1" applyFont="1" applyFill="1" applyBorder="1" applyAlignment="1">
      <alignment vertical="top" wrapText="1"/>
    </xf>
    <xf numFmtId="178" fontId="22" fillId="5" borderId="33" xfId="0" applyNumberFormat="1" applyFont="1" applyFill="1" applyBorder="1" applyAlignment="1">
      <alignment horizontal="right" vertical="top" wrapText="1"/>
    </xf>
    <xf numFmtId="0" fontId="10" fillId="0" borderId="0" xfId="0" applyFont="1"/>
    <xf numFmtId="0" fontId="27" fillId="0" borderId="0" xfId="0" applyFont="1" applyBorder="1" applyAlignment="1">
      <alignment horizontal="right" vertical="top" wrapText="1"/>
    </xf>
    <xf numFmtId="0" fontId="27" fillId="0" borderId="0" xfId="0" applyFont="1" applyAlignment="1">
      <alignment horizontal="justify"/>
    </xf>
    <xf numFmtId="0" fontId="28" fillId="0" borderId="0" xfId="0" applyFont="1" applyAlignment="1">
      <alignment horizontal="center" vertical="center" wrapText="1"/>
    </xf>
    <xf numFmtId="0" fontId="21" fillId="0" borderId="0" xfId="0" applyFont="1" applyAlignment="1">
      <alignment horizontal="justify"/>
    </xf>
    <xf numFmtId="0" fontId="28" fillId="0" borderId="0" xfId="0" applyFont="1" applyAlignment="1">
      <alignment horizontal="justify"/>
    </xf>
    <xf numFmtId="0" fontId="28" fillId="0" borderId="0" xfId="0" applyFont="1"/>
    <xf numFmtId="0" fontId="30" fillId="0" borderId="0" xfId="26" applyAlignment="1" applyProtection="1">
      <alignment horizontal="justify"/>
    </xf>
    <xf numFmtId="0" fontId="22" fillId="0" borderId="0" xfId="0" applyFont="1" applyAlignment="1">
      <alignment horizontal="justify"/>
    </xf>
    <xf numFmtId="0" fontId="22" fillId="0" borderId="0" xfId="0" applyFont="1" applyAlignment="1">
      <alignment horizontal="left" indent="15"/>
    </xf>
    <xf numFmtId="0" fontId="20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178" fontId="22" fillId="0" borderId="33" xfId="0" applyNumberFormat="1" applyFont="1" applyFill="1" applyBorder="1" applyAlignment="1">
      <alignment horizontal="right" vertical="top" wrapText="1"/>
    </xf>
    <xf numFmtId="0" fontId="21" fillId="0" borderId="12" xfId="0" applyFont="1" applyBorder="1" applyAlignment="1">
      <alignment horizontal="center"/>
    </xf>
    <xf numFmtId="0" fontId="0" fillId="0" borderId="0" xfId="0" applyProtection="1">
      <protection hidden="1"/>
    </xf>
    <xf numFmtId="0" fontId="0" fillId="0" borderId="0" xfId="0" applyNumberFormat="1" applyFont="1" applyFill="1" applyAlignment="1" applyProtection="1">
      <protection hidden="1"/>
    </xf>
    <xf numFmtId="0" fontId="0" fillId="0" borderId="0" xfId="0" applyNumberFormat="1" applyFont="1" applyFill="1" applyAlignment="1" applyProtection="1">
      <alignment horizontal="centerContinuous"/>
      <protection hidden="1"/>
    </xf>
    <xf numFmtId="0" fontId="0" fillId="0" borderId="0" xfId="0" applyNumberFormat="1" applyFont="1" applyFill="1" applyAlignment="1" applyProtection="1">
      <alignment horizontal="centerContinuous" vertical="center"/>
      <protection hidden="1"/>
    </xf>
    <xf numFmtId="0" fontId="11" fillId="0" borderId="0" xfId="0" applyNumberFormat="1" applyFont="1" applyFill="1" applyAlignment="1" applyProtection="1">
      <protection hidden="1"/>
    </xf>
    <xf numFmtId="0" fontId="11" fillId="0" borderId="0" xfId="0" applyNumberFormat="1" applyFont="1" applyFill="1" applyAlignment="1" applyProtection="1">
      <alignment horizontal="centerContinuous" vertical="center"/>
      <protection hidden="1"/>
    </xf>
    <xf numFmtId="0" fontId="2" fillId="0" borderId="0" xfId="0" applyNumberFormat="1" applyFont="1" applyFill="1" applyAlignment="1" applyProtection="1">
      <alignment horizontal="centerContinuous" vertical="top"/>
      <protection hidden="1"/>
    </xf>
    <xf numFmtId="0" fontId="3" fillId="0" borderId="0" xfId="0" applyNumberFormat="1" applyFont="1" applyFill="1" applyAlignment="1" applyProtection="1">
      <protection hidden="1"/>
    </xf>
    <xf numFmtId="0" fontId="10" fillId="0" borderId="16" xfId="0" applyNumberFormat="1" applyFont="1" applyFill="1" applyBorder="1" applyAlignment="1" applyProtection="1">
      <alignment horizontal="centerContinuous" vertical="center" wrapText="1"/>
      <protection hidden="1"/>
    </xf>
    <xf numFmtId="168" fontId="9" fillId="0" borderId="13" xfId="0" applyNumberFormat="1" applyFont="1" applyFill="1" applyBorder="1" applyAlignment="1" applyProtection="1">
      <alignment horizontal="center" vertical="center"/>
      <protection hidden="1"/>
    </xf>
    <xf numFmtId="168" fontId="7" fillId="0" borderId="13" xfId="0" applyNumberFormat="1" applyFont="1" applyFill="1" applyBorder="1" applyAlignment="1" applyProtection="1">
      <alignment horizontal="center" vertical="center"/>
      <protection hidden="1"/>
    </xf>
    <xf numFmtId="168" fontId="7" fillId="0" borderId="10" xfId="0" applyNumberFormat="1" applyFont="1" applyFill="1" applyBorder="1" applyAlignment="1" applyProtection="1">
      <alignment horizontal="center" vertical="center"/>
      <protection hidden="1"/>
    </xf>
    <xf numFmtId="168" fontId="7" fillId="0" borderId="8" xfId="0" applyNumberFormat="1" applyFont="1" applyFill="1" applyBorder="1" applyAlignment="1" applyProtection="1">
      <alignment horizontal="center" vertical="center"/>
      <protection hidden="1"/>
    </xf>
    <xf numFmtId="168" fontId="9" fillId="0" borderId="14" xfId="0" applyNumberFormat="1" applyFont="1" applyFill="1" applyBorder="1" applyAlignment="1" applyProtection="1">
      <alignment horizontal="center" vertical="center"/>
      <protection hidden="1"/>
    </xf>
    <xf numFmtId="168" fontId="7" fillId="0" borderId="14" xfId="0" applyNumberFormat="1" applyFont="1" applyFill="1" applyBorder="1" applyAlignment="1" applyProtection="1">
      <alignment horizontal="center" vertical="center"/>
      <protection hidden="1"/>
    </xf>
    <xf numFmtId="168" fontId="7" fillId="0" borderId="12" xfId="0" applyNumberFormat="1" applyFont="1" applyFill="1" applyBorder="1" applyAlignment="1" applyProtection="1">
      <alignment horizontal="center" vertical="center"/>
      <protection hidden="1"/>
    </xf>
    <xf numFmtId="168" fontId="7" fillId="0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0" fillId="0" borderId="16" xfId="0" applyNumberFormat="1" applyFont="1" applyFill="1" applyBorder="1" applyAlignment="1" applyProtection="1">
      <alignment horizontal="center" vertical="center" wrapText="1"/>
      <protection hidden="1"/>
    </xf>
    <xf numFmtId="168" fontId="9" fillId="0" borderId="1" xfId="0" applyNumberFormat="1" applyFont="1" applyFill="1" applyBorder="1" applyAlignment="1" applyProtection="1">
      <alignment horizontal="center" vertical="center"/>
      <protection hidden="1"/>
    </xf>
    <xf numFmtId="168" fontId="7" fillId="0" borderId="1" xfId="0" applyNumberFormat="1" applyFont="1" applyFill="1" applyBorder="1" applyAlignment="1" applyProtection="1">
      <alignment horizontal="center" vertical="center"/>
      <protection hidden="1"/>
    </xf>
    <xf numFmtId="168" fontId="7" fillId="0" borderId="11" xfId="0" applyNumberFormat="1" applyFont="1" applyFill="1" applyBorder="1" applyAlignment="1" applyProtection="1">
      <alignment horizontal="center" vertical="center"/>
      <protection hidden="1"/>
    </xf>
    <xf numFmtId="168" fontId="7" fillId="0" borderId="0" xfId="0" applyNumberFormat="1" applyFont="1" applyFill="1" applyAlignment="1" applyProtection="1">
      <alignment horizontal="center" vertical="center"/>
      <protection hidden="1"/>
    </xf>
    <xf numFmtId="1" fontId="9" fillId="0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" xfId="0" applyNumberFormat="1" applyFont="1" applyFill="1" applyBorder="1" applyAlignment="1" applyProtection="1">
      <alignment horizontal="center" vertical="center"/>
      <protection hidden="1"/>
    </xf>
    <xf numFmtId="1" fontId="7" fillId="0" borderId="11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Alignment="1" applyProtection="1">
      <alignment horizontal="center" vertical="center"/>
      <protection hidden="1"/>
    </xf>
    <xf numFmtId="167" fontId="9" fillId="0" borderId="1" xfId="0" applyNumberFormat="1" applyFont="1" applyFill="1" applyBorder="1" applyAlignment="1" applyProtection="1">
      <alignment horizontal="center" vertical="center"/>
      <protection hidden="1"/>
    </xf>
    <xf numFmtId="167" fontId="7" fillId="0" borderId="1" xfId="0" applyNumberFormat="1" applyFont="1" applyFill="1" applyBorder="1" applyAlignment="1" applyProtection="1">
      <alignment horizontal="center" vertical="center"/>
      <protection hidden="1"/>
    </xf>
    <xf numFmtId="167" fontId="7" fillId="0" borderId="11" xfId="0" applyNumberFormat="1" applyFont="1" applyFill="1" applyBorder="1" applyAlignment="1" applyProtection="1">
      <alignment horizontal="center" vertical="center"/>
      <protection hidden="1"/>
    </xf>
    <xf numFmtId="167" fontId="7" fillId="0" borderId="0" xfId="0" applyNumberFormat="1" applyFont="1" applyFill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0" fontId="10" fillId="0" borderId="17" xfId="0" applyNumberFormat="1" applyFont="1" applyFill="1" applyBorder="1" applyAlignment="1" applyProtection="1">
      <alignment horizontal="centerContinuous" vertical="center" wrapText="1"/>
      <protection hidden="1"/>
    </xf>
    <xf numFmtId="166" fontId="9" fillId="0" borderId="14" xfId="0" applyNumberFormat="1" applyFont="1" applyFill="1" applyBorder="1" applyAlignment="1" applyProtection="1">
      <alignment horizontal="center" vertical="center"/>
      <protection hidden="1"/>
    </xf>
    <xf numFmtId="166" fontId="7" fillId="0" borderId="14" xfId="0" applyNumberFormat="1" applyFont="1" applyFill="1" applyBorder="1" applyAlignment="1" applyProtection="1">
      <alignment horizontal="center" vertical="center"/>
      <protection hidden="1"/>
    </xf>
    <xf numFmtId="166" fontId="7" fillId="0" borderId="12" xfId="0" applyNumberFormat="1" applyFont="1" applyFill="1" applyBorder="1" applyAlignment="1" applyProtection="1">
      <alignment horizontal="center" vertical="center"/>
      <protection hidden="1"/>
    </xf>
    <xf numFmtId="166" fontId="7" fillId="0" borderId="7" xfId="0" applyNumberFormat="1" applyFont="1" applyFill="1" applyBorder="1" applyAlignment="1" applyProtection="1">
      <alignment horizontal="center" vertical="center"/>
      <protection hidden="1"/>
    </xf>
    <xf numFmtId="165" fontId="9" fillId="0" borderId="13" xfId="0" applyNumberFormat="1" applyFont="1" applyFill="1" applyBorder="1" applyAlignment="1" applyProtection="1">
      <alignment horizontal="right" vertical="center"/>
      <protection hidden="1"/>
    </xf>
    <xf numFmtId="165" fontId="7" fillId="0" borderId="13" xfId="0" applyNumberFormat="1" applyFont="1" applyFill="1" applyBorder="1" applyAlignment="1" applyProtection="1">
      <alignment horizontal="right" vertical="center"/>
      <protection hidden="1"/>
    </xf>
    <xf numFmtId="165" fontId="7" fillId="0" borderId="10" xfId="0" applyNumberFormat="1" applyFont="1" applyFill="1" applyBorder="1" applyAlignment="1" applyProtection="1">
      <alignment horizontal="right" vertical="center"/>
      <protection hidden="1"/>
    </xf>
    <xf numFmtId="165" fontId="7" fillId="0" borderId="8" xfId="0" applyNumberFormat="1" applyFont="1" applyFill="1" applyBorder="1" applyAlignment="1" applyProtection="1">
      <alignment horizontal="right" vertical="center"/>
      <protection hidden="1"/>
    </xf>
    <xf numFmtId="0" fontId="11" fillId="0" borderId="0" xfId="0" applyNumberFormat="1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165" fontId="7" fillId="0" borderId="18" xfId="0" applyNumberFormat="1" applyFont="1" applyFill="1" applyBorder="1" applyAlignment="1" applyProtection="1">
      <alignment horizontal="right" vertical="center"/>
      <protection hidden="1"/>
    </xf>
    <xf numFmtId="165" fontId="7" fillId="0" borderId="19" xfId="0" applyNumberFormat="1" applyFont="1" applyFill="1" applyBorder="1" applyAlignment="1" applyProtection="1">
      <alignment horizontal="right" vertical="center"/>
      <protection hidden="1"/>
    </xf>
    <xf numFmtId="165" fontId="7" fillId="0" borderId="6" xfId="0" applyNumberFormat="1" applyFont="1" applyFill="1" applyBorder="1" applyAlignment="1" applyProtection="1">
      <alignment horizontal="right" vertical="center"/>
      <protection hidden="1"/>
    </xf>
    <xf numFmtId="0" fontId="10" fillId="0" borderId="17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0" applyNumberFormat="1" applyFont="1" applyFill="1" applyAlignment="1" applyProtection="1">
      <protection hidden="1"/>
    </xf>
    <xf numFmtId="0" fontId="11" fillId="0" borderId="0" xfId="0" applyNumberFormat="1" applyFont="1" applyFill="1" applyAlignment="1" applyProtection="1">
      <alignment horizontal="left" vertical="center"/>
      <protection hidden="1"/>
    </xf>
    <xf numFmtId="0" fontId="7" fillId="0" borderId="0" xfId="0" applyNumberFormat="1" applyFont="1" applyFill="1" applyAlignment="1" applyProtection="1">
      <alignment horizontal="centerContinuous"/>
      <protection hidden="1"/>
    </xf>
    <xf numFmtId="0" fontId="7" fillId="0" borderId="0" xfId="0" applyNumberFormat="1" applyFont="1" applyFill="1" applyAlignment="1" applyProtection="1">
      <alignment horizontal="centerContinuous" vertical="center"/>
      <protection hidden="1"/>
    </xf>
    <xf numFmtId="0" fontId="3" fillId="0" borderId="0" xfId="0" applyNumberFormat="1" applyFont="1" applyFill="1" applyAlignment="1" applyProtection="1">
      <alignment horizontal="right" vertical="center"/>
      <protection hidden="1"/>
    </xf>
    <xf numFmtId="0" fontId="5" fillId="0" borderId="9" xfId="0" applyNumberFormat="1" applyFont="1" applyFill="1" applyBorder="1" applyAlignment="1" applyProtection="1">
      <protection hidden="1"/>
    </xf>
    <xf numFmtId="0" fontId="3" fillId="0" borderId="9" xfId="0" applyNumberFormat="1" applyFont="1" applyFill="1" applyBorder="1" applyAlignment="1" applyProtection="1">
      <protection hidden="1"/>
    </xf>
    <xf numFmtId="166" fontId="9" fillId="0" borderId="1" xfId="0" applyNumberFormat="1" applyFont="1" applyFill="1" applyBorder="1" applyAlignment="1" applyProtection="1">
      <alignment horizontal="left" vertical="center" wrapText="1"/>
      <protection hidden="1"/>
    </xf>
    <xf numFmtId="166" fontId="9" fillId="0" borderId="13" xfId="0" applyNumberFormat="1" applyFont="1" applyFill="1" applyBorder="1" applyAlignment="1" applyProtection="1">
      <alignment horizontal="center" vertical="center"/>
      <protection hidden="1"/>
    </xf>
    <xf numFmtId="170" fontId="7" fillId="0" borderId="13" xfId="0" applyNumberFormat="1" applyFont="1" applyFill="1" applyBorder="1" applyAlignment="1" applyProtection="1">
      <alignment horizontal="left" vertical="center" wrapText="1"/>
      <protection hidden="1"/>
    </xf>
    <xf numFmtId="166" fontId="7" fillId="0" borderId="13" xfId="0" applyNumberFormat="1" applyFont="1" applyFill="1" applyBorder="1" applyAlignment="1" applyProtection="1">
      <alignment horizontal="center" vertical="center"/>
      <protection hidden="1"/>
    </xf>
    <xf numFmtId="169" fontId="7" fillId="0" borderId="13" xfId="0" applyNumberFormat="1" applyFont="1" applyFill="1" applyBorder="1" applyAlignment="1" applyProtection="1">
      <alignment horizontal="left" vertical="center" wrapText="1"/>
      <protection hidden="1"/>
    </xf>
    <xf numFmtId="166" fontId="7" fillId="0" borderId="10" xfId="0" applyNumberFormat="1" applyFont="1" applyFill="1" applyBorder="1" applyAlignment="1" applyProtection="1">
      <alignment horizontal="left" vertical="center" wrapText="1"/>
      <protection hidden="1"/>
    </xf>
    <xf numFmtId="166" fontId="7" fillId="0" borderId="10" xfId="0" applyNumberFormat="1" applyFont="1" applyFill="1" applyBorder="1" applyAlignment="1" applyProtection="1">
      <alignment horizontal="center" vertical="center"/>
      <protection hidden="1"/>
    </xf>
    <xf numFmtId="166" fontId="7" fillId="0" borderId="8" xfId="0" applyNumberFormat="1" applyFont="1" applyFill="1" applyBorder="1" applyAlignment="1" applyProtection="1">
      <alignment horizontal="center" vertical="center"/>
      <protection hidden="1"/>
    </xf>
    <xf numFmtId="166" fontId="7" fillId="0" borderId="13" xfId="0" applyNumberFormat="1" applyFont="1" applyFill="1" applyBorder="1" applyAlignment="1" applyProtection="1">
      <alignment horizontal="left" vertical="center" wrapText="1"/>
      <protection hidden="1"/>
    </xf>
    <xf numFmtId="169" fontId="7" fillId="0" borderId="8" xfId="0" applyNumberFormat="1" applyFont="1" applyFill="1" applyBorder="1" applyAlignment="1" applyProtection="1">
      <alignment horizontal="left" vertical="center" wrapText="1"/>
      <protection hidden="1"/>
    </xf>
    <xf numFmtId="0" fontId="33" fillId="0" borderId="20" xfId="0" applyNumberFormat="1" applyFont="1" applyFill="1" applyBorder="1" applyAlignment="1" applyProtection="1">
      <protection hidden="1"/>
    </xf>
    <xf numFmtId="0" fontId="33" fillId="0" borderId="21" xfId="0" applyNumberFormat="1" applyFont="1" applyFill="1" applyBorder="1" applyAlignment="1" applyProtection="1">
      <protection hidden="1"/>
    </xf>
    <xf numFmtId="165" fontId="33" fillId="0" borderId="22" xfId="0" applyNumberFormat="1" applyFont="1" applyFill="1" applyBorder="1" applyAlignment="1" applyProtection="1">
      <protection hidden="1"/>
    </xf>
    <xf numFmtId="0" fontId="7" fillId="0" borderId="3" xfId="0" applyNumberFormat="1" applyFont="1" applyFill="1" applyBorder="1" applyAlignment="1" applyProtection="1">
      <alignment horizontal="right" vertical="center"/>
      <protection hidden="1"/>
    </xf>
    <xf numFmtId="0" fontId="34" fillId="0" borderId="0" xfId="0" applyNumberFormat="1" applyFont="1" applyFill="1" applyAlignment="1" applyProtection="1">
      <protection hidden="1"/>
    </xf>
    <xf numFmtId="0" fontId="35" fillId="0" borderId="0" xfId="0" applyNumberFormat="1" applyFont="1" applyFill="1" applyAlignment="1" applyProtection="1">
      <protection hidden="1"/>
    </xf>
    <xf numFmtId="0" fontId="35" fillId="0" borderId="0" xfId="0" applyNumberFormat="1" applyFont="1" applyFill="1" applyAlignment="1" applyProtection="1">
      <alignment horizontal="right"/>
      <protection hidden="1"/>
    </xf>
    <xf numFmtId="0" fontId="36" fillId="0" borderId="0" xfId="0" applyNumberFormat="1" applyFont="1" applyFill="1" applyAlignment="1" applyProtection="1">
      <alignment horizontal="left"/>
      <protection hidden="1"/>
    </xf>
    <xf numFmtId="0" fontId="37" fillId="0" borderId="0" xfId="0" applyNumberFormat="1" applyFont="1" applyFill="1" applyAlignment="1" applyProtection="1">
      <alignment horizontal="centerContinuous"/>
      <protection hidden="1"/>
    </xf>
    <xf numFmtId="0" fontId="35" fillId="0" borderId="0" xfId="0" applyNumberFormat="1" applyFont="1" applyFill="1" applyAlignment="1" applyProtection="1">
      <alignment horizontal="left" vertical="center"/>
      <protection hidden="1"/>
    </xf>
    <xf numFmtId="0" fontId="36" fillId="0" borderId="0" xfId="0" applyNumberFormat="1" applyFont="1" applyFill="1" applyAlignment="1" applyProtection="1">
      <alignment horizontal="centerContinuous"/>
      <protection hidden="1"/>
    </xf>
    <xf numFmtId="0" fontId="36" fillId="0" borderId="0" xfId="0" applyNumberFormat="1" applyFont="1" applyFill="1" applyAlignment="1" applyProtection="1">
      <alignment horizontal="centerContinuous" vertical="center"/>
      <protection hidden="1"/>
    </xf>
    <xf numFmtId="0" fontId="35" fillId="0" borderId="0" xfId="0" applyNumberFormat="1" applyFont="1" applyFill="1" applyAlignment="1" applyProtection="1">
      <alignment horizontal="centerContinuous" vertical="center"/>
      <protection hidden="1"/>
    </xf>
    <xf numFmtId="0" fontId="38" fillId="0" borderId="0" xfId="0" applyNumberFormat="1" applyFont="1" applyFill="1" applyAlignment="1" applyProtection="1">
      <alignment horizontal="centerContinuous" vertical="top"/>
      <protection hidden="1"/>
    </xf>
    <xf numFmtId="0" fontId="39" fillId="0" borderId="0" xfId="0" applyNumberFormat="1" applyFont="1" applyFill="1" applyAlignment="1" applyProtection="1">
      <alignment horizontal="centerContinuous" vertical="center"/>
      <protection hidden="1"/>
    </xf>
    <xf numFmtId="0" fontId="37" fillId="0" borderId="0" xfId="0" applyNumberFormat="1" applyFont="1" applyFill="1" applyAlignment="1" applyProtection="1">
      <alignment horizontal="right"/>
      <protection hidden="1"/>
    </xf>
    <xf numFmtId="0" fontId="40" fillId="0" borderId="3" xfId="0" applyNumberFormat="1" applyFont="1" applyFill="1" applyBorder="1" applyAlignment="1" applyProtection="1">
      <alignment horizontal="right" vertical="center"/>
      <protection hidden="1"/>
    </xf>
    <xf numFmtId="0" fontId="34" fillId="0" borderId="9" xfId="0" applyNumberFormat="1" applyFont="1" applyFill="1" applyBorder="1" applyAlignment="1" applyProtection="1">
      <protection hidden="1"/>
    </xf>
    <xf numFmtId="0" fontId="39" fillId="0" borderId="17" xfId="0" applyNumberFormat="1" applyFont="1" applyFill="1" applyBorder="1" applyAlignment="1" applyProtection="1">
      <alignment horizontal="centerContinuous" vertical="center" wrapText="1"/>
      <protection hidden="1"/>
    </xf>
    <xf numFmtId="0" fontId="39" fillId="0" borderId="16" xfId="0" applyNumberFormat="1" applyFont="1" applyFill="1" applyBorder="1" applyAlignment="1" applyProtection="1">
      <alignment horizontal="centerContinuous" vertical="center" wrapText="1"/>
      <protection hidden="1"/>
    </xf>
    <xf numFmtId="0" fontId="37" fillId="0" borderId="9" xfId="0" applyNumberFormat="1" applyFont="1" applyFill="1" applyBorder="1" applyAlignment="1" applyProtection="1">
      <protection hidden="1"/>
    </xf>
    <xf numFmtId="168" fontId="41" fillId="0" borderId="1" xfId="0" applyNumberFormat="1" applyFont="1" applyFill="1" applyBorder="1" applyAlignment="1" applyProtection="1">
      <alignment horizontal="center" vertical="center"/>
      <protection hidden="1"/>
    </xf>
    <xf numFmtId="1" fontId="41" fillId="0" borderId="1" xfId="0" applyNumberFormat="1" applyFont="1" applyFill="1" applyBorder="1" applyAlignment="1" applyProtection="1">
      <alignment horizontal="center" vertical="center"/>
      <protection hidden="1"/>
    </xf>
    <xf numFmtId="167" fontId="41" fillId="0" borderId="1" xfId="0" applyNumberFormat="1" applyFont="1" applyFill="1" applyBorder="1" applyAlignment="1" applyProtection="1">
      <alignment horizontal="center" vertical="center"/>
      <protection hidden="1"/>
    </xf>
    <xf numFmtId="168" fontId="41" fillId="0" borderId="13" xfId="0" applyNumberFormat="1" applyFont="1" applyFill="1" applyBorder="1" applyAlignment="1" applyProtection="1">
      <alignment horizontal="center" vertical="center"/>
      <protection hidden="1"/>
    </xf>
    <xf numFmtId="166" fontId="41" fillId="0" borderId="14" xfId="0" applyNumberFormat="1" applyFont="1" applyFill="1" applyBorder="1" applyAlignment="1" applyProtection="1">
      <alignment horizontal="center" vertical="center"/>
      <protection hidden="1"/>
    </xf>
    <xf numFmtId="165" fontId="41" fillId="0" borderId="13" xfId="0" applyNumberFormat="1" applyFont="1" applyFill="1" applyBorder="1" applyAlignment="1" applyProtection="1">
      <alignment horizontal="right" vertical="center"/>
      <protection hidden="1"/>
    </xf>
    <xf numFmtId="165" fontId="41" fillId="0" borderId="18" xfId="0" applyNumberFormat="1" applyFont="1" applyFill="1" applyBorder="1" applyAlignment="1" applyProtection="1">
      <alignment horizontal="right" vertical="center"/>
      <protection hidden="1"/>
    </xf>
    <xf numFmtId="169" fontId="36" fillId="0" borderId="24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1" xfId="0" applyNumberFormat="1" applyFont="1" applyFill="1" applyBorder="1" applyAlignment="1" applyProtection="1">
      <alignment horizontal="center" vertical="center"/>
      <protection hidden="1"/>
    </xf>
    <xf numFmtId="1" fontId="36" fillId="0" borderId="1" xfId="0" applyNumberFormat="1" applyFont="1" applyFill="1" applyBorder="1" applyAlignment="1" applyProtection="1">
      <alignment horizontal="center" vertical="center"/>
      <protection hidden="1"/>
    </xf>
    <xf numFmtId="167" fontId="36" fillId="0" borderId="1" xfId="0" applyNumberFormat="1" applyFont="1" applyFill="1" applyBorder="1" applyAlignment="1" applyProtection="1">
      <alignment horizontal="center" vertical="center"/>
      <protection hidden="1"/>
    </xf>
    <xf numFmtId="168" fontId="36" fillId="0" borderId="13" xfId="0" applyNumberFormat="1" applyFont="1" applyFill="1" applyBorder="1" applyAlignment="1" applyProtection="1">
      <alignment horizontal="center" vertical="center"/>
      <protection hidden="1"/>
    </xf>
    <xf numFmtId="166" fontId="36" fillId="0" borderId="14" xfId="0" applyNumberFormat="1" applyFont="1" applyFill="1" applyBorder="1" applyAlignment="1" applyProtection="1">
      <alignment horizontal="center" vertical="center"/>
      <protection hidden="1"/>
    </xf>
    <xf numFmtId="165" fontId="36" fillId="0" borderId="13" xfId="0" applyNumberFormat="1" applyFont="1" applyFill="1" applyBorder="1" applyAlignment="1" applyProtection="1">
      <alignment horizontal="right" vertical="center"/>
      <protection hidden="1"/>
    </xf>
    <xf numFmtId="165" fontId="36" fillId="0" borderId="18" xfId="0" applyNumberFormat="1" applyFont="1" applyFill="1" applyBorder="1" applyAlignment="1" applyProtection="1">
      <alignment horizontal="right" vertical="center"/>
      <protection hidden="1"/>
    </xf>
    <xf numFmtId="171" fontId="36" fillId="0" borderId="24" xfId="0" applyNumberFormat="1" applyFont="1" applyFill="1" applyBorder="1" applyAlignment="1" applyProtection="1">
      <alignment horizontal="left" vertical="center" wrapText="1"/>
      <protection hidden="1"/>
    </xf>
    <xf numFmtId="171" fontId="36" fillId="0" borderId="23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11" xfId="0" applyNumberFormat="1" applyFont="1" applyFill="1" applyBorder="1" applyAlignment="1" applyProtection="1">
      <alignment horizontal="center" vertical="center"/>
      <protection hidden="1"/>
    </xf>
    <xf numFmtId="1" fontId="36" fillId="0" borderId="11" xfId="0" applyNumberFormat="1" applyFont="1" applyFill="1" applyBorder="1" applyAlignment="1" applyProtection="1">
      <alignment horizontal="center" vertical="center"/>
      <protection hidden="1"/>
    </xf>
    <xf numFmtId="167" fontId="36" fillId="0" borderId="11" xfId="0" applyNumberFormat="1" applyFont="1" applyFill="1" applyBorder="1" applyAlignment="1" applyProtection="1">
      <alignment horizontal="center" vertical="center"/>
      <protection hidden="1"/>
    </xf>
    <xf numFmtId="168" fontId="36" fillId="0" borderId="10" xfId="0" applyNumberFormat="1" applyFont="1" applyFill="1" applyBorder="1" applyAlignment="1" applyProtection="1">
      <alignment horizontal="center" vertical="center"/>
      <protection hidden="1"/>
    </xf>
    <xf numFmtId="166" fontId="36" fillId="0" borderId="12" xfId="0" applyNumberFormat="1" applyFont="1" applyFill="1" applyBorder="1" applyAlignment="1" applyProtection="1">
      <alignment horizontal="center" vertical="center"/>
      <protection hidden="1"/>
    </xf>
    <xf numFmtId="165" fontId="36" fillId="0" borderId="10" xfId="0" applyNumberFormat="1" applyFont="1" applyFill="1" applyBorder="1" applyAlignment="1" applyProtection="1">
      <alignment horizontal="right" vertical="center"/>
      <protection hidden="1"/>
    </xf>
    <xf numFmtId="165" fontId="36" fillId="0" borderId="19" xfId="0" applyNumberFormat="1" applyFont="1" applyFill="1" applyBorder="1" applyAlignment="1" applyProtection="1">
      <alignment horizontal="right" vertical="center"/>
      <protection hidden="1"/>
    </xf>
    <xf numFmtId="169" fontId="41" fillId="0" borderId="28" xfId="0" applyNumberFormat="1" applyFont="1" applyFill="1" applyBorder="1" applyAlignment="1" applyProtection="1">
      <alignment horizontal="left" vertical="center" wrapText="1"/>
      <protection hidden="1"/>
    </xf>
    <xf numFmtId="168" fontId="41" fillId="0" borderId="0" xfId="0" applyNumberFormat="1" applyFont="1" applyFill="1" applyAlignment="1" applyProtection="1">
      <alignment horizontal="center" vertical="center"/>
      <protection hidden="1"/>
    </xf>
    <xf numFmtId="1" fontId="41" fillId="0" borderId="0" xfId="0" applyNumberFormat="1" applyFont="1" applyFill="1" applyAlignment="1" applyProtection="1">
      <alignment horizontal="center" vertical="center"/>
      <protection hidden="1"/>
    </xf>
    <xf numFmtId="167" fontId="41" fillId="0" borderId="0" xfId="0" applyNumberFormat="1" applyFont="1" applyFill="1" applyAlignment="1" applyProtection="1">
      <alignment horizontal="center" vertical="center"/>
      <protection hidden="1"/>
    </xf>
    <xf numFmtId="168" fontId="41" fillId="0" borderId="8" xfId="0" applyNumberFormat="1" applyFont="1" applyFill="1" applyBorder="1" applyAlignment="1" applyProtection="1">
      <alignment horizontal="center" vertical="center"/>
      <protection hidden="1"/>
    </xf>
    <xf numFmtId="166" fontId="41" fillId="0" borderId="7" xfId="0" applyNumberFormat="1" applyFont="1" applyFill="1" applyBorder="1" applyAlignment="1" applyProtection="1">
      <alignment horizontal="center" vertical="center"/>
      <protection hidden="1"/>
    </xf>
    <xf numFmtId="165" fontId="41" fillId="0" borderId="8" xfId="0" applyNumberFormat="1" applyFont="1" applyFill="1" applyBorder="1" applyAlignment="1" applyProtection="1">
      <alignment horizontal="right" vertical="center"/>
      <protection hidden="1"/>
    </xf>
    <xf numFmtId="165" fontId="41" fillId="0" borderId="6" xfId="0" applyNumberFormat="1" applyFont="1" applyFill="1" applyBorder="1" applyAlignment="1" applyProtection="1">
      <alignment horizontal="right" vertical="center"/>
      <protection hidden="1"/>
    </xf>
    <xf numFmtId="169" fontId="42" fillId="0" borderId="24" xfId="0" applyNumberFormat="1" applyFont="1" applyFill="1" applyBorder="1" applyAlignment="1" applyProtection="1">
      <alignment horizontal="left" vertical="center" wrapText="1"/>
      <protection hidden="1"/>
    </xf>
    <xf numFmtId="168" fontId="42" fillId="0" borderId="1" xfId="0" applyNumberFormat="1" applyFont="1" applyFill="1" applyBorder="1" applyAlignment="1" applyProtection="1">
      <alignment horizontal="center" vertical="center"/>
      <protection hidden="1"/>
    </xf>
    <xf numFmtId="1" fontId="42" fillId="0" borderId="1" xfId="0" applyNumberFormat="1" applyFont="1" applyFill="1" applyBorder="1" applyAlignment="1" applyProtection="1">
      <alignment horizontal="center" vertical="center"/>
      <protection hidden="1"/>
    </xf>
    <xf numFmtId="167" fontId="42" fillId="0" borderId="1" xfId="0" applyNumberFormat="1" applyFont="1" applyFill="1" applyBorder="1" applyAlignment="1" applyProtection="1">
      <alignment horizontal="center" vertical="center"/>
      <protection hidden="1"/>
    </xf>
    <xf numFmtId="168" fontId="42" fillId="0" borderId="13" xfId="0" applyNumberFormat="1" applyFont="1" applyFill="1" applyBorder="1" applyAlignment="1" applyProtection="1">
      <alignment horizontal="center" vertical="center"/>
      <protection hidden="1"/>
    </xf>
    <xf numFmtId="166" fontId="42" fillId="0" borderId="14" xfId="0" applyNumberFormat="1" applyFont="1" applyFill="1" applyBorder="1" applyAlignment="1" applyProtection="1">
      <alignment horizontal="center" vertical="center"/>
      <protection hidden="1"/>
    </xf>
    <xf numFmtId="165" fontId="42" fillId="0" borderId="13" xfId="0" applyNumberFormat="1" applyFont="1" applyFill="1" applyBorder="1" applyAlignment="1" applyProtection="1">
      <alignment horizontal="right" vertical="center"/>
      <protection hidden="1"/>
    </xf>
    <xf numFmtId="165" fontId="42" fillId="0" borderId="18" xfId="0" applyNumberFormat="1" applyFont="1" applyFill="1" applyBorder="1" applyAlignment="1" applyProtection="1">
      <alignment horizontal="right" vertical="center"/>
      <protection hidden="1"/>
    </xf>
    <xf numFmtId="169" fontId="36" fillId="0" borderId="28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0" xfId="0" applyNumberFormat="1" applyFont="1" applyFill="1" applyAlignment="1" applyProtection="1">
      <alignment horizontal="center" vertical="center"/>
      <protection hidden="1"/>
    </xf>
    <xf numFmtId="1" fontId="36" fillId="0" borderId="0" xfId="0" applyNumberFormat="1" applyFont="1" applyFill="1" applyAlignment="1" applyProtection="1">
      <alignment horizontal="center" vertical="center"/>
      <protection hidden="1"/>
    </xf>
    <xf numFmtId="167" fontId="36" fillId="0" borderId="0" xfId="0" applyNumberFormat="1" applyFont="1" applyFill="1" applyAlignment="1" applyProtection="1">
      <alignment horizontal="center" vertical="center"/>
      <protection hidden="1"/>
    </xf>
    <xf numFmtId="168" fontId="36" fillId="0" borderId="8" xfId="0" applyNumberFormat="1" applyFont="1" applyFill="1" applyBorder="1" applyAlignment="1" applyProtection="1">
      <alignment horizontal="center" vertical="center"/>
      <protection hidden="1"/>
    </xf>
    <xf numFmtId="166" fontId="36" fillId="0" borderId="7" xfId="0" applyNumberFormat="1" applyFont="1" applyFill="1" applyBorder="1" applyAlignment="1" applyProtection="1">
      <alignment horizontal="center" vertical="center"/>
      <protection hidden="1"/>
    </xf>
    <xf numFmtId="165" fontId="36" fillId="0" borderId="8" xfId="0" applyNumberFormat="1" applyFont="1" applyFill="1" applyBorder="1" applyAlignment="1" applyProtection="1">
      <alignment horizontal="right" vertical="center"/>
      <protection hidden="1"/>
    </xf>
    <xf numFmtId="165" fontId="36" fillId="0" borderId="6" xfId="0" applyNumberFormat="1" applyFont="1" applyFill="1" applyBorder="1" applyAlignment="1" applyProtection="1">
      <alignment horizontal="right" vertical="center"/>
      <protection hidden="1"/>
    </xf>
    <xf numFmtId="0" fontId="37" fillId="0" borderId="0" xfId="0" applyNumberFormat="1" applyFont="1" applyFill="1" applyAlignment="1" applyProtection="1">
      <protection hidden="1"/>
    </xf>
    <xf numFmtId="0" fontId="41" fillId="0" borderId="5" xfId="0" applyNumberFormat="1" applyFont="1" applyFill="1" applyBorder="1" applyAlignment="1" applyProtection="1">
      <protection hidden="1"/>
    </xf>
    <xf numFmtId="0" fontId="41" fillId="0" borderId="4" xfId="0" applyNumberFormat="1" applyFont="1" applyFill="1" applyBorder="1" applyAlignment="1" applyProtection="1">
      <protection hidden="1"/>
    </xf>
    <xf numFmtId="165" fontId="41" fillId="0" borderId="37" xfId="0" applyNumberFormat="1" applyFont="1" applyFill="1" applyBorder="1" applyAlignment="1" applyProtection="1">
      <protection hidden="1"/>
    </xf>
    <xf numFmtId="165" fontId="41" fillId="0" borderId="2" xfId="0" applyNumberFormat="1" applyFont="1" applyFill="1" applyBorder="1" applyAlignment="1" applyProtection="1">
      <protection hidden="1"/>
    </xf>
    <xf numFmtId="0" fontId="39" fillId="0" borderId="0" xfId="0" applyNumberFormat="1" applyFont="1" applyFill="1" applyAlignment="1" applyProtection="1">
      <alignment horizontal="left"/>
      <protection hidden="1"/>
    </xf>
    <xf numFmtId="0" fontId="37" fillId="0" borderId="0" xfId="0" applyNumberFormat="1" applyFont="1" applyFill="1" applyAlignment="1" applyProtection="1">
      <alignment horizontal="right" vertical="center"/>
      <protection hidden="1"/>
    </xf>
    <xf numFmtId="170" fontId="41" fillId="0" borderId="14" xfId="0" applyNumberFormat="1" applyFont="1" applyFill="1" applyBorder="1" applyAlignment="1" applyProtection="1">
      <alignment horizontal="left" vertical="center" wrapText="1"/>
      <protection hidden="1"/>
    </xf>
    <xf numFmtId="168" fontId="41" fillId="0" borderId="14" xfId="0" applyNumberFormat="1" applyFont="1" applyFill="1" applyBorder="1" applyAlignment="1" applyProtection="1">
      <alignment horizontal="center" vertical="center"/>
      <protection hidden="1"/>
    </xf>
    <xf numFmtId="170" fontId="36" fillId="0" borderId="14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14" xfId="0" applyNumberFormat="1" applyFont="1" applyFill="1" applyBorder="1" applyAlignment="1" applyProtection="1">
      <alignment horizontal="center" vertical="center"/>
      <protection hidden="1"/>
    </xf>
    <xf numFmtId="170" fontId="36" fillId="0" borderId="12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12" xfId="0" applyNumberFormat="1" applyFont="1" applyFill="1" applyBorder="1" applyAlignment="1" applyProtection="1">
      <alignment horizontal="center" vertical="center"/>
      <protection hidden="1"/>
    </xf>
    <xf numFmtId="170" fontId="41" fillId="0" borderId="7" xfId="0" applyNumberFormat="1" applyFont="1" applyFill="1" applyBorder="1" applyAlignment="1" applyProtection="1">
      <alignment horizontal="left" vertical="center" wrapText="1"/>
      <protection hidden="1"/>
    </xf>
    <xf numFmtId="168" fontId="41" fillId="0" borderId="7" xfId="0" applyNumberFormat="1" applyFont="1" applyFill="1" applyBorder="1" applyAlignment="1" applyProtection="1">
      <alignment horizontal="center" vertical="center"/>
      <protection hidden="1"/>
    </xf>
    <xf numFmtId="0" fontId="43" fillId="0" borderId="20" xfId="0" applyNumberFormat="1" applyFont="1" applyFill="1" applyBorder="1" applyAlignment="1" applyProtection="1">
      <protection hidden="1"/>
    </xf>
    <xf numFmtId="0" fontId="43" fillId="0" borderId="21" xfId="0" applyNumberFormat="1" applyFont="1" applyFill="1" applyBorder="1" applyAlignment="1" applyProtection="1">
      <protection hidden="1"/>
    </xf>
    <xf numFmtId="165" fontId="43" fillId="0" borderId="22" xfId="0" applyNumberFormat="1" applyFont="1" applyFill="1" applyBorder="1" applyAlignment="1" applyProtection="1">
      <protection hidden="1"/>
    </xf>
    <xf numFmtId="165" fontId="7" fillId="0" borderId="12" xfId="0" applyNumberFormat="1" applyFont="1" applyFill="1" applyBorder="1" applyAlignment="1" applyProtection="1">
      <alignment horizontal="right" vertical="center"/>
      <protection hidden="1"/>
    </xf>
    <xf numFmtId="165" fontId="0" fillId="0" borderId="0" xfId="0" applyNumberFormat="1" applyProtection="1">
      <protection hidden="1"/>
    </xf>
    <xf numFmtId="165" fontId="7" fillId="0" borderId="14" xfId="0" applyNumberFormat="1" applyFont="1" applyFill="1" applyBorder="1" applyAlignment="1" applyProtection="1">
      <alignment horizontal="right" vertical="center"/>
      <protection hidden="1"/>
    </xf>
    <xf numFmtId="173" fontId="0" fillId="0" borderId="0" xfId="0" applyNumberFormat="1"/>
    <xf numFmtId="4" fontId="44" fillId="0" borderId="0" xfId="0" applyNumberFormat="1" applyFont="1"/>
    <xf numFmtId="4" fontId="0" fillId="0" borderId="0" xfId="0" applyNumberFormat="1"/>
    <xf numFmtId="0" fontId="24" fillId="6" borderId="12" xfId="22" applyFont="1" applyFill="1" applyBorder="1" applyAlignment="1">
      <alignment horizontal="left" vertical="top" wrapText="1"/>
    </xf>
    <xf numFmtId="0" fontId="17" fillId="6" borderId="23" xfId="22" applyFont="1" applyFill="1" applyBorder="1" applyAlignment="1">
      <alignment horizontal="center" vertical="center" wrapText="1"/>
    </xf>
    <xf numFmtId="4" fontId="16" fillId="0" borderId="12" xfId="22" applyNumberFormat="1" applyFont="1" applyBorder="1" applyAlignment="1">
      <alignment horizontal="center" wrapText="1"/>
    </xf>
    <xf numFmtId="4" fontId="16" fillId="0" borderId="19" xfId="22" applyNumberFormat="1" applyFont="1" applyBorder="1" applyAlignment="1">
      <alignment horizontal="center" wrapText="1"/>
    </xf>
    <xf numFmtId="4" fontId="17" fillId="3" borderId="25" xfId="22" applyNumberFormat="1" applyFont="1" applyFill="1" applyBorder="1" applyAlignment="1">
      <alignment horizontal="center" vertical="center" wrapText="1"/>
    </xf>
    <xf numFmtId="4" fontId="17" fillId="3" borderId="30" xfId="22" applyNumberFormat="1" applyFont="1" applyFill="1" applyBorder="1" applyAlignment="1">
      <alignment horizontal="center" vertical="center" wrapText="1"/>
    </xf>
    <xf numFmtId="4" fontId="17" fillId="0" borderId="12" xfId="22" applyNumberFormat="1" applyFont="1" applyBorder="1" applyAlignment="1">
      <alignment horizontal="center" wrapText="1"/>
    </xf>
    <xf numFmtId="4" fontId="17" fillId="0" borderId="19" xfId="22" applyNumberFormat="1" applyFont="1" applyBorder="1" applyAlignment="1">
      <alignment horizontal="center" wrapText="1"/>
    </xf>
    <xf numFmtId="4" fontId="17" fillId="3" borderId="12" xfId="22" applyNumberFormat="1" applyFont="1" applyFill="1" applyBorder="1" applyAlignment="1">
      <alignment horizontal="center" vertical="center" wrapText="1"/>
    </xf>
    <xf numFmtId="4" fontId="18" fillId="0" borderId="12" xfId="22" applyNumberFormat="1" applyFont="1" applyBorder="1" applyAlignment="1">
      <alignment horizontal="center" wrapText="1"/>
    </xf>
    <xf numFmtId="4" fontId="24" fillId="6" borderId="12" xfId="22" applyNumberFormat="1" applyFont="1" applyFill="1" applyBorder="1" applyAlignment="1">
      <alignment horizontal="center" wrapText="1"/>
    </xf>
    <xf numFmtId="4" fontId="17" fillId="8" borderId="2" xfId="22" applyNumberFormat="1" applyFont="1" applyFill="1" applyBorder="1" applyAlignment="1">
      <alignment horizontal="center" wrapText="1"/>
    </xf>
    <xf numFmtId="4" fontId="17" fillId="8" borderId="32" xfId="22" applyNumberFormat="1" applyFont="1" applyFill="1" applyBorder="1" applyAlignment="1">
      <alignment horizontal="center" wrapText="1"/>
    </xf>
    <xf numFmtId="165" fontId="7" fillId="6" borderId="19" xfId="0" applyNumberFormat="1" applyFont="1" applyFill="1" applyBorder="1" applyAlignment="1" applyProtection="1">
      <alignment horizontal="right" vertical="center"/>
      <protection hidden="1"/>
    </xf>
    <xf numFmtId="165" fontId="9" fillId="0" borderId="14" xfId="0" applyNumberFormat="1" applyFont="1" applyFill="1" applyBorder="1" applyAlignment="1" applyProtection="1">
      <alignment horizontal="right" vertical="center"/>
      <protection hidden="1"/>
    </xf>
    <xf numFmtId="0" fontId="11" fillId="0" borderId="0" xfId="0" applyNumberFormat="1" applyFont="1" applyFill="1" applyAlignment="1" applyProtection="1">
      <alignment horizontal="center"/>
      <protection hidden="1"/>
    </xf>
    <xf numFmtId="0" fontId="39" fillId="0" borderId="16" xfId="0" applyNumberFormat="1" applyFont="1" applyFill="1" applyBorder="1" applyAlignment="1" applyProtection="1">
      <alignment horizontal="center" vertical="center" wrapText="1"/>
      <protection hidden="1"/>
    </xf>
    <xf numFmtId="170" fontId="45" fillId="0" borderId="14" xfId="0" applyNumberFormat="1" applyFont="1" applyFill="1" applyBorder="1" applyAlignment="1" applyProtection="1">
      <alignment horizontal="left" vertical="center" wrapText="1"/>
      <protection hidden="1"/>
    </xf>
    <xf numFmtId="168" fontId="45" fillId="0" borderId="13" xfId="0" applyNumberFormat="1" applyFont="1" applyFill="1" applyBorder="1" applyAlignment="1" applyProtection="1">
      <alignment horizontal="center" vertical="center"/>
      <protection hidden="1"/>
    </xf>
    <xf numFmtId="168" fontId="45" fillId="0" borderId="14" xfId="0" applyNumberFormat="1" applyFont="1" applyFill="1" applyBorder="1" applyAlignment="1" applyProtection="1">
      <alignment horizontal="center" vertical="center"/>
      <protection hidden="1"/>
    </xf>
    <xf numFmtId="168" fontId="45" fillId="0" borderId="1" xfId="0" applyNumberFormat="1" applyFont="1" applyFill="1" applyBorder="1" applyAlignment="1" applyProtection="1">
      <alignment horizontal="center" vertical="center"/>
      <protection hidden="1"/>
    </xf>
    <xf numFmtId="1" fontId="45" fillId="0" borderId="1" xfId="0" applyNumberFormat="1" applyFont="1" applyFill="1" applyBorder="1" applyAlignment="1" applyProtection="1">
      <alignment horizontal="center" vertical="center"/>
      <protection hidden="1"/>
    </xf>
    <xf numFmtId="167" fontId="45" fillId="0" borderId="1" xfId="0" applyNumberFormat="1" applyFont="1" applyFill="1" applyBorder="1" applyAlignment="1" applyProtection="1">
      <alignment horizontal="center" vertical="center"/>
      <protection hidden="1"/>
    </xf>
    <xf numFmtId="166" fontId="45" fillId="0" borderId="14" xfId="0" applyNumberFormat="1" applyFont="1" applyFill="1" applyBorder="1" applyAlignment="1" applyProtection="1">
      <alignment horizontal="center" vertical="center"/>
      <protection hidden="1"/>
    </xf>
    <xf numFmtId="165" fontId="45" fillId="0" borderId="13" xfId="0" applyNumberFormat="1" applyFont="1" applyFill="1" applyBorder="1" applyAlignment="1" applyProtection="1">
      <alignment horizontal="right" vertical="center"/>
      <protection hidden="1"/>
    </xf>
    <xf numFmtId="165" fontId="45" fillId="0" borderId="18" xfId="0" applyNumberFormat="1" applyFont="1" applyFill="1" applyBorder="1" applyAlignment="1" applyProtection="1">
      <alignment horizontal="right" vertical="center"/>
      <protection hidden="1"/>
    </xf>
    <xf numFmtId="169" fontId="36" fillId="0" borderId="14" xfId="0" applyNumberFormat="1" applyFont="1" applyFill="1" applyBorder="1" applyAlignment="1" applyProtection="1">
      <alignment horizontal="left" vertical="center" wrapText="1"/>
      <protection hidden="1"/>
    </xf>
    <xf numFmtId="166" fontId="36" fillId="0" borderId="12" xfId="0" applyNumberFormat="1" applyFont="1" applyFill="1" applyBorder="1" applyAlignment="1" applyProtection="1">
      <alignment horizontal="left" vertical="center" wrapText="1"/>
      <protection hidden="1"/>
    </xf>
    <xf numFmtId="170" fontId="45" fillId="0" borderId="7" xfId="0" applyNumberFormat="1" applyFont="1" applyFill="1" applyBorder="1" applyAlignment="1" applyProtection="1">
      <alignment horizontal="left" vertical="center" wrapText="1"/>
      <protection hidden="1"/>
    </xf>
    <xf numFmtId="168" fontId="45" fillId="0" borderId="8" xfId="0" applyNumberFormat="1" applyFont="1" applyFill="1" applyBorder="1" applyAlignment="1" applyProtection="1">
      <alignment horizontal="center" vertical="center"/>
      <protection hidden="1"/>
    </xf>
    <xf numFmtId="168" fontId="45" fillId="0" borderId="7" xfId="0" applyNumberFormat="1" applyFont="1" applyFill="1" applyBorder="1" applyAlignment="1" applyProtection="1">
      <alignment horizontal="center" vertical="center"/>
      <protection hidden="1"/>
    </xf>
    <xf numFmtId="168" fontId="45" fillId="0" borderId="0" xfId="0" applyNumberFormat="1" applyFont="1" applyFill="1" applyAlignment="1" applyProtection="1">
      <alignment horizontal="center" vertical="center"/>
      <protection hidden="1"/>
    </xf>
    <xf numFmtId="1" fontId="45" fillId="0" borderId="0" xfId="0" applyNumberFormat="1" applyFont="1" applyFill="1" applyAlignment="1" applyProtection="1">
      <alignment horizontal="center" vertical="center"/>
      <protection hidden="1"/>
    </xf>
    <xf numFmtId="167" fontId="45" fillId="0" borderId="0" xfId="0" applyNumberFormat="1" applyFont="1" applyFill="1" applyAlignment="1" applyProtection="1">
      <alignment horizontal="center" vertical="center"/>
      <protection hidden="1"/>
    </xf>
    <xf numFmtId="166" fontId="45" fillId="0" borderId="7" xfId="0" applyNumberFormat="1" applyFont="1" applyFill="1" applyBorder="1" applyAlignment="1" applyProtection="1">
      <alignment horizontal="center" vertical="center"/>
      <protection hidden="1"/>
    </xf>
    <xf numFmtId="165" fontId="45" fillId="0" borderId="8" xfId="0" applyNumberFormat="1" applyFont="1" applyFill="1" applyBorder="1" applyAlignment="1" applyProtection="1">
      <alignment horizontal="right" vertical="center"/>
      <protection hidden="1"/>
    </xf>
    <xf numFmtId="165" fontId="45" fillId="0" borderId="6" xfId="0" applyNumberFormat="1" applyFont="1" applyFill="1" applyBorder="1" applyAlignment="1" applyProtection="1">
      <alignment horizontal="right" vertical="center"/>
      <protection hidden="1"/>
    </xf>
    <xf numFmtId="169" fontId="36" fillId="0" borderId="7" xfId="0" applyNumberFormat="1" applyFont="1" applyFill="1" applyBorder="1" applyAlignment="1" applyProtection="1">
      <alignment horizontal="left" vertical="center" wrapText="1"/>
      <protection hidden="1"/>
    </xf>
    <xf numFmtId="168" fontId="36" fillId="0" borderId="7" xfId="0" applyNumberFormat="1" applyFont="1" applyFill="1" applyBorder="1" applyAlignment="1" applyProtection="1">
      <alignment horizontal="center" vertical="center"/>
      <protection hidden="1"/>
    </xf>
    <xf numFmtId="165" fontId="41" fillId="0" borderId="32" xfId="0" applyNumberFormat="1" applyFont="1" applyFill="1" applyBorder="1" applyAlignment="1" applyProtection="1">
      <protection hidden="1"/>
    </xf>
    <xf numFmtId="165" fontId="41" fillId="0" borderId="38" xfId="0" applyNumberFormat="1" applyFont="1" applyFill="1" applyBorder="1" applyAlignment="1" applyProtection="1">
      <protection hidden="1"/>
    </xf>
    <xf numFmtId="0" fontId="16" fillId="0" borderId="39" xfId="24" applyFont="1" applyBorder="1" applyAlignment="1">
      <alignment horizontal="center" vertical="center" wrapText="1"/>
    </xf>
    <xf numFmtId="0" fontId="16" fillId="0" borderId="40" xfId="24" applyFont="1" applyBorder="1" applyAlignment="1">
      <alignment horizontal="center" vertical="center" wrapText="1"/>
    </xf>
    <xf numFmtId="0" fontId="16" fillId="0" borderId="12" xfId="24" applyFont="1" applyBorder="1" applyAlignment="1">
      <alignment horizontal="center" vertical="center" wrapText="1"/>
    </xf>
    <xf numFmtId="0" fontId="17" fillId="4" borderId="12" xfId="24" applyFont="1" applyFill="1" applyBorder="1" applyAlignment="1">
      <alignment horizontal="center" vertical="center" wrapText="1"/>
    </xf>
    <xf numFmtId="0" fontId="16" fillId="0" borderId="12" xfId="24" applyFont="1" applyBorder="1" applyAlignment="1">
      <alignment horizontal="left" vertical="center" wrapText="1"/>
    </xf>
    <xf numFmtId="0" fontId="16" fillId="0" borderId="12" xfId="24" applyFont="1" applyBorder="1" applyAlignment="1">
      <alignment horizontal="right" vertical="center" wrapText="1"/>
    </xf>
    <xf numFmtId="2" fontId="17" fillId="4" borderId="12" xfId="24" applyNumberFormat="1" applyFont="1" applyFill="1" applyBorder="1" applyAlignment="1">
      <alignment horizontal="right" vertical="center" wrapText="1"/>
    </xf>
    <xf numFmtId="2" fontId="16" fillId="0" borderId="12" xfId="24" applyNumberFormat="1" applyFont="1" applyBorder="1" applyAlignment="1">
      <alignment horizontal="right" vertical="center" wrapText="1"/>
    </xf>
    <xf numFmtId="0" fontId="6" fillId="0" borderId="0" xfId="22" applyFont="1" applyFill="1" applyAlignment="1" applyProtection="1">
      <alignment horizontal="center"/>
    </xf>
    <xf numFmtId="165" fontId="36" fillId="0" borderId="12" xfId="0" applyNumberFormat="1" applyFont="1" applyFill="1" applyBorder="1" applyAlignment="1" applyProtection="1">
      <alignment horizontal="right" vertical="center"/>
      <protection hidden="1"/>
    </xf>
    <xf numFmtId="171" fontId="7" fillId="0" borderId="23" xfId="0" applyNumberFormat="1" applyFont="1" applyFill="1" applyBorder="1" applyAlignment="1" applyProtection="1">
      <alignment horizontal="left" vertical="center" wrapText="1"/>
      <protection hidden="1"/>
    </xf>
    <xf numFmtId="0" fontId="1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NumberFormat="1" applyFont="1" applyFill="1" applyAlignment="1" applyProtection="1">
      <alignment horizontal="left"/>
      <protection hidden="1"/>
    </xf>
    <xf numFmtId="2" fontId="17" fillId="4" borderId="12" xfId="24" applyNumberFormat="1" applyFont="1" applyFill="1" applyBorder="1" applyAlignment="1">
      <alignment horizontal="right" wrapText="1"/>
    </xf>
    <xf numFmtId="2" fontId="17" fillId="4" borderId="19" xfId="24" applyNumberFormat="1" applyFont="1" applyFill="1" applyBorder="1" applyAlignment="1">
      <alignment horizontal="right" wrapText="1"/>
    </xf>
    <xf numFmtId="0" fontId="6" fillId="2" borderId="12" xfId="24" applyFont="1" applyFill="1" applyBorder="1" applyAlignment="1">
      <alignment horizontal="left" vertical="top" wrapText="1"/>
    </xf>
    <xf numFmtId="49" fontId="6" fillId="0" borderId="23" xfId="24" applyNumberFormat="1" applyFont="1" applyFill="1" applyBorder="1" applyAlignment="1" applyProtection="1">
      <alignment horizontal="center" vertical="center"/>
    </xf>
    <xf numFmtId="2" fontId="17" fillId="4" borderId="12" xfId="24" applyNumberFormat="1" applyFont="1" applyFill="1" applyBorder="1" applyAlignment="1">
      <alignment horizontal="center" wrapText="1"/>
    </xf>
    <xf numFmtId="49" fontId="17" fillId="4" borderId="12" xfId="24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  <protection hidden="1"/>
    </xf>
    <xf numFmtId="169" fontId="7" fillId="6" borderId="8" xfId="0" applyNumberFormat="1" applyFont="1" applyFill="1" applyBorder="1" applyAlignment="1" applyProtection="1">
      <alignment horizontal="left" vertical="center" wrapText="1"/>
      <protection hidden="1"/>
    </xf>
    <xf numFmtId="166" fontId="7" fillId="6" borderId="8" xfId="0" applyNumberFormat="1" applyFont="1" applyFill="1" applyBorder="1" applyAlignment="1" applyProtection="1">
      <alignment horizontal="center" vertical="center"/>
      <protection hidden="1"/>
    </xf>
    <xf numFmtId="168" fontId="7" fillId="6" borderId="8" xfId="0" applyNumberFormat="1" applyFont="1" applyFill="1" applyBorder="1" applyAlignment="1" applyProtection="1">
      <alignment horizontal="center" vertical="center"/>
      <protection hidden="1"/>
    </xf>
    <xf numFmtId="168" fontId="7" fillId="6" borderId="7" xfId="0" applyNumberFormat="1" applyFont="1" applyFill="1" applyBorder="1" applyAlignment="1" applyProtection="1">
      <alignment horizontal="center" vertical="center"/>
      <protection hidden="1"/>
    </xf>
    <xf numFmtId="168" fontId="7" fillId="6" borderId="0" xfId="0" applyNumberFormat="1" applyFont="1" applyFill="1" applyAlignment="1" applyProtection="1">
      <alignment horizontal="center" vertical="center"/>
      <protection hidden="1"/>
    </xf>
    <xf numFmtId="1" fontId="7" fillId="6" borderId="0" xfId="0" applyNumberFormat="1" applyFont="1" applyFill="1" applyAlignment="1" applyProtection="1">
      <alignment horizontal="center" vertical="center"/>
      <protection hidden="1"/>
    </xf>
    <xf numFmtId="167" fontId="7" fillId="6" borderId="0" xfId="0" applyNumberFormat="1" applyFont="1" applyFill="1" applyAlignment="1" applyProtection="1">
      <alignment horizontal="center" vertical="center"/>
      <protection hidden="1"/>
    </xf>
    <xf numFmtId="166" fontId="7" fillId="6" borderId="7" xfId="0" applyNumberFormat="1" applyFont="1" applyFill="1" applyBorder="1" applyAlignment="1" applyProtection="1">
      <alignment horizontal="center" vertical="center"/>
      <protection hidden="1"/>
    </xf>
    <xf numFmtId="165" fontId="7" fillId="6" borderId="8" xfId="0" applyNumberFormat="1" applyFont="1" applyFill="1" applyBorder="1" applyAlignment="1" applyProtection="1">
      <alignment horizontal="right" vertical="center"/>
      <protection hidden="1"/>
    </xf>
    <xf numFmtId="165" fontId="7" fillId="6" borderId="6" xfId="0" applyNumberFormat="1" applyFont="1" applyFill="1" applyBorder="1" applyAlignment="1" applyProtection="1">
      <alignment horizontal="right" vertical="center"/>
      <protection hidden="1"/>
    </xf>
    <xf numFmtId="165" fontId="7" fillId="6" borderId="12" xfId="0" applyNumberFormat="1" applyFont="1" applyFill="1" applyBorder="1" applyAlignment="1" applyProtection="1">
      <alignment horizontal="right" vertical="center"/>
      <protection hidden="1"/>
    </xf>
    <xf numFmtId="170" fontId="7" fillId="6" borderId="8" xfId="0" applyNumberFormat="1" applyFont="1" applyFill="1" applyBorder="1" applyAlignment="1" applyProtection="1">
      <alignment horizontal="left" vertical="center" wrapText="1"/>
      <protection hidden="1"/>
    </xf>
    <xf numFmtId="169" fontId="7" fillId="6" borderId="13" xfId="0" applyNumberFormat="1" applyFont="1" applyFill="1" applyBorder="1" applyAlignment="1" applyProtection="1">
      <alignment horizontal="left" vertical="center" wrapText="1"/>
      <protection hidden="1"/>
    </xf>
    <xf numFmtId="166" fontId="7" fillId="6" borderId="13" xfId="0" applyNumberFormat="1" applyFont="1" applyFill="1" applyBorder="1" applyAlignment="1" applyProtection="1">
      <alignment horizontal="center" vertical="center"/>
      <protection hidden="1"/>
    </xf>
    <xf numFmtId="168" fontId="7" fillId="6" borderId="13" xfId="0" applyNumberFormat="1" applyFont="1" applyFill="1" applyBorder="1" applyAlignment="1" applyProtection="1">
      <alignment horizontal="center" vertical="center"/>
      <protection hidden="1"/>
    </xf>
    <xf numFmtId="168" fontId="7" fillId="6" borderId="14" xfId="0" applyNumberFormat="1" applyFont="1" applyFill="1" applyBorder="1" applyAlignment="1" applyProtection="1">
      <alignment horizontal="center" vertical="center"/>
      <protection hidden="1"/>
    </xf>
    <xf numFmtId="168" fontId="7" fillId="6" borderId="1" xfId="0" applyNumberFormat="1" applyFont="1" applyFill="1" applyBorder="1" applyAlignment="1" applyProtection="1">
      <alignment horizontal="center" vertical="center"/>
      <protection hidden="1"/>
    </xf>
    <xf numFmtId="1" fontId="7" fillId="6" borderId="1" xfId="0" applyNumberFormat="1" applyFont="1" applyFill="1" applyBorder="1" applyAlignment="1" applyProtection="1">
      <alignment horizontal="center" vertical="center"/>
      <protection hidden="1"/>
    </xf>
    <xf numFmtId="167" fontId="7" fillId="6" borderId="1" xfId="0" applyNumberFormat="1" applyFont="1" applyFill="1" applyBorder="1" applyAlignment="1" applyProtection="1">
      <alignment horizontal="center" vertical="center"/>
      <protection hidden="1"/>
    </xf>
    <xf numFmtId="166" fontId="7" fillId="6" borderId="14" xfId="0" applyNumberFormat="1" applyFont="1" applyFill="1" applyBorder="1" applyAlignment="1" applyProtection="1">
      <alignment horizontal="center" vertical="center"/>
      <protection hidden="1"/>
    </xf>
    <xf numFmtId="165" fontId="7" fillId="6" borderId="13" xfId="0" applyNumberFormat="1" applyFont="1" applyFill="1" applyBorder="1" applyAlignment="1" applyProtection="1">
      <alignment horizontal="right" vertical="center"/>
      <protection hidden="1"/>
    </xf>
    <xf numFmtId="165" fontId="7" fillId="6" borderId="18" xfId="0" applyNumberFormat="1" applyFont="1" applyFill="1" applyBorder="1" applyAlignment="1" applyProtection="1">
      <alignment horizontal="right" vertical="center"/>
      <protection hidden="1"/>
    </xf>
    <xf numFmtId="170" fontId="8" fillId="7" borderId="8" xfId="0" applyNumberFormat="1" applyFont="1" applyFill="1" applyBorder="1" applyAlignment="1" applyProtection="1">
      <alignment horizontal="left" vertical="center" wrapText="1"/>
      <protection hidden="1"/>
    </xf>
    <xf numFmtId="166" fontId="8" fillId="7" borderId="8" xfId="0" applyNumberFormat="1" applyFont="1" applyFill="1" applyBorder="1" applyAlignment="1" applyProtection="1">
      <alignment horizontal="center" vertical="center"/>
      <protection hidden="1"/>
    </xf>
    <xf numFmtId="168" fontId="8" fillId="7" borderId="8" xfId="0" applyNumberFormat="1" applyFont="1" applyFill="1" applyBorder="1" applyAlignment="1" applyProtection="1">
      <alignment horizontal="center" vertical="center"/>
      <protection hidden="1"/>
    </xf>
    <xf numFmtId="168" fontId="8" fillId="7" borderId="7" xfId="0" applyNumberFormat="1" applyFont="1" applyFill="1" applyBorder="1" applyAlignment="1" applyProtection="1">
      <alignment horizontal="center" vertical="center"/>
      <protection hidden="1"/>
    </xf>
    <xf numFmtId="168" fontId="8" fillId="7" borderId="0" xfId="0" applyNumberFormat="1" applyFont="1" applyFill="1" applyAlignment="1" applyProtection="1">
      <alignment horizontal="center" vertical="center"/>
      <protection hidden="1"/>
    </xf>
    <xf numFmtId="1" fontId="8" fillId="7" borderId="0" xfId="0" applyNumberFormat="1" applyFont="1" applyFill="1" applyAlignment="1" applyProtection="1">
      <alignment horizontal="center" vertical="center"/>
      <protection hidden="1"/>
    </xf>
    <xf numFmtId="167" fontId="8" fillId="7" borderId="0" xfId="0" applyNumberFormat="1" applyFont="1" applyFill="1" applyAlignment="1" applyProtection="1">
      <alignment horizontal="center" vertical="center"/>
      <protection hidden="1"/>
    </xf>
    <xf numFmtId="166" fontId="8" fillId="7" borderId="7" xfId="0" applyNumberFormat="1" applyFont="1" applyFill="1" applyBorder="1" applyAlignment="1" applyProtection="1">
      <alignment horizontal="center" vertical="center"/>
      <protection hidden="1"/>
    </xf>
    <xf numFmtId="165" fontId="8" fillId="7" borderId="8" xfId="0" applyNumberFormat="1" applyFont="1" applyFill="1" applyBorder="1" applyAlignment="1" applyProtection="1">
      <alignment horizontal="right" vertical="center"/>
      <protection hidden="1"/>
    </xf>
    <xf numFmtId="165" fontId="8" fillId="7" borderId="6" xfId="0" applyNumberFormat="1" applyFont="1" applyFill="1" applyBorder="1" applyAlignment="1" applyProtection="1">
      <alignment horizontal="right" vertical="center"/>
      <protection hidden="1"/>
    </xf>
    <xf numFmtId="165" fontId="8" fillId="7" borderId="14" xfId="0" applyNumberFormat="1" applyFont="1" applyFill="1" applyBorder="1" applyAlignment="1" applyProtection="1">
      <alignment horizontal="right" vertical="center"/>
      <protection hidden="1"/>
    </xf>
    <xf numFmtId="165" fontId="7" fillId="2" borderId="10" xfId="0" applyNumberFormat="1" applyFont="1" applyFill="1" applyBorder="1" applyAlignment="1" applyProtection="1">
      <alignment horizontal="right" vertical="center"/>
      <protection hidden="1"/>
    </xf>
    <xf numFmtId="165" fontId="7" fillId="6" borderId="14" xfId="0" applyNumberFormat="1" applyFont="1" applyFill="1" applyBorder="1" applyAlignment="1" applyProtection="1">
      <alignment horizontal="right" vertical="center"/>
      <protection hidden="1"/>
    </xf>
    <xf numFmtId="165" fontId="8" fillId="7" borderId="12" xfId="0" applyNumberFormat="1" applyFont="1" applyFill="1" applyBorder="1" applyAlignment="1" applyProtection="1">
      <alignment horizontal="right" vertical="center"/>
      <protection hidden="1"/>
    </xf>
    <xf numFmtId="166" fontId="36" fillId="4" borderId="12" xfId="0" applyNumberFormat="1" applyFont="1" applyFill="1" applyBorder="1" applyAlignment="1" applyProtection="1">
      <alignment horizontal="left" vertical="center" wrapText="1"/>
      <protection hidden="1"/>
    </xf>
    <xf numFmtId="168" fontId="36" fillId="4" borderId="10" xfId="0" applyNumberFormat="1" applyFont="1" applyFill="1" applyBorder="1" applyAlignment="1" applyProtection="1">
      <alignment horizontal="center" vertical="center"/>
      <protection hidden="1"/>
    </xf>
    <xf numFmtId="168" fontId="36" fillId="4" borderId="12" xfId="0" applyNumberFormat="1" applyFont="1" applyFill="1" applyBorder="1" applyAlignment="1" applyProtection="1">
      <alignment horizontal="center" vertical="center"/>
      <protection hidden="1"/>
    </xf>
    <xf numFmtId="168" fontId="36" fillId="4" borderId="11" xfId="0" applyNumberFormat="1" applyFont="1" applyFill="1" applyBorder="1" applyAlignment="1" applyProtection="1">
      <alignment horizontal="center" vertical="center"/>
      <protection hidden="1"/>
    </xf>
    <xf numFmtId="1" fontId="36" fillId="4" borderId="11" xfId="0" applyNumberFormat="1" applyFont="1" applyFill="1" applyBorder="1" applyAlignment="1" applyProtection="1">
      <alignment horizontal="center" vertical="center"/>
      <protection hidden="1"/>
    </xf>
    <xf numFmtId="167" fontId="36" fillId="4" borderId="11" xfId="0" applyNumberFormat="1" applyFont="1" applyFill="1" applyBorder="1" applyAlignment="1" applyProtection="1">
      <alignment horizontal="center" vertical="center"/>
      <protection hidden="1"/>
    </xf>
    <xf numFmtId="166" fontId="36" fillId="4" borderId="12" xfId="0" applyNumberFormat="1" applyFont="1" applyFill="1" applyBorder="1" applyAlignment="1" applyProtection="1">
      <alignment horizontal="center" vertical="center"/>
      <protection hidden="1"/>
    </xf>
    <xf numFmtId="165" fontId="36" fillId="4" borderId="10" xfId="0" applyNumberFormat="1" applyFont="1" applyFill="1" applyBorder="1" applyAlignment="1" applyProtection="1">
      <alignment horizontal="right" vertical="center"/>
      <protection hidden="1"/>
    </xf>
    <xf numFmtId="165" fontId="36" fillId="4" borderId="19" xfId="0" applyNumberFormat="1" applyFont="1" applyFill="1" applyBorder="1" applyAlignment="1" applyProtection="1">
      <alignment horizontal="right" vertical="center"/>
      <protection hidden="1"/>
    </xf>
    <xf numFmtId="166" fontId="36" fillId="4" borderId="14" xfId="0" applyNumberFormat="1" applyFont="1" applyFill="1" applyBorder="1" applyAlignment="1" applyProtection="1">
      <alignment horizontal="left" vertical="center" wrapText="1"/>
      <protection hidden="1"/>
    </xf>
    <xf numFmtId="168" fontId="36" fillId="4" borderId="13" xfId="0" applyNumberFormat="1" applyFont="1" applyFill="1" applyBorder="1" applyAlignment="1" applyProtection="1">
      <alignment horizontal="center" vertical="center"/>
      <protection hidden="1"/>
    </xf>
    <xf numFmtId="168" fontId="36" fillId="4" borderId="14" xfId="0" applyNumberFormat="1" applyFont="1" applyFill="1" applyBorder="1" applyAlignment="1" applyProtection="1">
      <alignment horizontal="center" vertical="center"/>
      <protection hidden="1"/>
    </xf>
    <xf numFmtId="168" fontId="36" fillId="4" borderId="1" xfId="0" applyNumberFormat="1" applyFont="1" applyFill="1" applyBorder="1" applyAlignment="1" applyProtection="1">
      <alignment horizontal="center" vertical="center"/>
      <protection hidden="1"/>
    </xf>
    <xf numFmtId="1" fontId="36" fillId="4" borderId="1" xfId="0" applyNumberFormat="1" applyFont="1" applyFill="1" applyBorder="1" applyAlignment="1" applyProtection="1">
      <alignment horizontal="center" vertical="center"/>
      <protection hidden="1"/>
    </xf>
    <xf numFmtId="167" fontId="36" fillId="4" borderId="1" xfId="0" applyNumberFormat="1" applyFont="1" applyFill="1" applyBorder="1" applyAlignment="1" applyProtection="1">
      <alignment horizontal="center" vertical="center"/>
      <protection hidden="1"/>
    </xf>
    <xf numFmtId="166" fontId="36" fillId="4" borderId="14" xfId="0" applyNumberFormat="1" applyFont="1" applyFill="1" applyBorder="1" applyAlignment="1" applyProtection="1">
      <alignment horizontal="center" vertical="center"/>
      <protection hidden="1"/>
    </xf>
    <xf numFmtId="165" fontId="36" fillId="4" borderId="13" xfId="0" applyNumberFormat="1" applyFont="1" applyFill="1" applyBorder="1" applyAlignment="1" applyProtection="1">
      <alignment horizontal="right" vertical="center"/>
      <protection hidden="1"/>
    </xf>
    <xf numFmtId="165" fontId="36" fillId="4" borderId="18" xfId="0" applyNumberFormat="1" applyFont="1" applyFill="1" applyBorder="1" applyAlignment="1" applyProtection="1">
      <alignment horizontal="right" vertical="center"/>
      <protection hidden="1"/>
    </xf>
    <xf numFmtId="170" fontId="45" fillId="7" borderId="7" xfId="0" applyNumberFormat="1" applyFont="1" applyFill="1" applyBorder="1" applyAlignment="1" applyProtection="1">
      <alignment horizontal="left" vertical="center" wrapText="1"/>
      <protection hidden="1"/>
    </xf>
    <xf numFmtId="168" fontId="45" fillId="7" borderId="8" xfId="0" applyNumberFormat="1" applyFont="1" applyFill="1" applyBorder="1" applyAlignment="1" applyProtection="1">
      <alignment horizontal="center" vertical="center"/>
      <protection hidden="1"/>
    </xf>
    <xf numFmtId="168" fontId="45" fillId="7" borderId="7" xfId="0" applyNumberFormat="1" applyFont="1" applyFill="1" applyBorder="1" applyAlignment="1" applyProtection="1">
      <alignment horizontal="center" vertical="center"/>
      <protection hidden="1"/>
    </xf>
    <xf numFmtId="168" fontId="45" fillId="7" borderId="0" xfId="0" applyNumberFormat="1" applyFont="1" applyFill="1" applyAlignment="1" applyProtection="1">
      <alignment horizontal="center" vertical="center"/>
      <protection hidden="1"/>
    </xf>
    <xf numFmtId="1" fontId="45" fillId="7" borderId="0" xfId="0" applyNumberFormat="1" applyFont="1" applyFill="1" applyAlignment="1" applyProtection="1">
      <alignment horizontal="center" vertical="center"/>
      <protection hidden="1"/>
    </xf>
    <xf numFmtId="167" fontId="45" fillId="7" borderId="0" xfId="0" applyNumberFormat="1" applyFont="1" applyFill="1" applyAlignment="1" applyProtection="1">
      <alignment horizontal="center" vertical="center"/>
      <protection hidden="1"/>
    </xf>
    <xf numFmtId="166" fontId="45" fillId="7" borderId="7" xfId="0" applyNumberFormat="1" applyFont="1" applyFill="1" applyBorder="1" applyAlignment="1" applyProtection="1">
      <alignment horizontal="center" vertical="center"/>
      <protection hidden="1"/>
    </xf>
    <xf numFmtId="165" fontId="45" fillId="7" borderId="8" xfId="0" applyNumberFormat="1" applyFont="1" applyFill="1" applyBorder="1" applyAlignment="1" applyProtection="1">
      <alignment horizontal="right" vertical="center"/>
      <protection hidden="1"/>
    </xf>
    <xf numFmtId="165" fontId="45" fillId="7" borderId="6" xfId="0" applyNumberFormat="1" applyFont="1" applyFill="1" applyBorder="1" applyAlignment="1" applyProtection="1">
      <alignment horizontal="right" vertical="center"/>
      <protection hidden="1"/>
    </xf>
    <xf numFmtId="170" fontId="45" fillId="7" borderId="14" xfId="0" applyNumberFormat="1" applyFont="1" applyFill="1" applyBorder="1" applyAlignment="1" applyProtection="1">
      <alignment horizontal="left" vertical="center" wrapText="1"/>
      <protection hidden="1"/>
    </xf>
    <xf numFmtId="168" fontId="45" fillId="7" borderId="13" xfId="0" applyNumberFormat="1" applyFont="1" applyFill="1" applyBorder="1" applyAlignment="1" applyProtection="1">
      <alignment horizontal="center" vertical="center"/>
      <protection hidden="1"/>
    </xf>
    <xf numFmtId="168" fontId="45" fillId="7" borderId="14" xfId="0" applyNumberFormat="1" applyFont="1" applyFill="1" applyBorder="1" applyAlignment="1" applyProtection="1">
      <alignment horizontal="center" vertical="center"/>
      <protection hidden="1"/>
    </xf>
    <xf numFmtId="168" fontId="45" fillId="7" borderId="1" xfId="0" applyNumberFormat="1" applyFont="1" applyFill="1" applyBorder="1" applyAlignment="1" applyProtection="1">
      <alignment horizontal="center" vertical="center"/>
      <protection hidden="1"/>
    </xf>
    <xf numFmtId="1" fontId="45" fillId="7" borderId="1" xfId="0" applyNumberFormat="1" applyFont="1" applyFill="1" applyBorder="1" applyAlignment="1" applyProtection="1">
      <alignment horizontal="center" vertical="center"/>
      <protection hidden="1"/>
    </xf>
    <xf numFmtId="167" fontId="45" fillId="7" borderId="1" xfId="0" applyNumberFormat="1" applyFont="1" applyFill="1" applyBorder="1" applyAlignment="1" applyProtection="1">
      <alignment horizontal="center" vertical="center"/>
      <protection hidden="1"/>
    </xf>
    <xf numFmtId="166" fontId="45" fillId="7" borderId="14" xfId="0" applyNumberFormat="1" applyFont="1" applyFill="1" applyBorder="1" applyAlignment="1" applyProtection="1">
      <alignment horizontal="center" vertical="center"/>
      <protection hidden="1"/>
    </xf>
    <xf numFmtId="165" fontId="45" fillId="7" borderId="13" xfId="0" applyNumberFormat="1" applyFont="1" applyFill="1" applyBorder="1" applyAlignment="1" applyProtection="1">
      <alignment horizontal="right" vertical="center"/>
      <protection hidden="1"/>
    </xf>
    <xf numFmtId="165" fontId="45" fillId="7" borderId="18" xfId="0" applyNumberFormat="1" applyFont="1" applyFill="1" applyBorder="1" applyAlignment="1" applyProtection="1">
      <alignment horizontal="right" vertical="center"/>
      <protection hidden="1"/>
    </xf>
    <xf numFmtId="169" fontId="7" fillId="2" borderId="8" xfId="0" applyNumberFormat="1" applyFont="1" applyFill="1" applyBorder="1" applyAlignment="1" applyProtection="1">
      <alignment horizontal="left" vertical="center" wrapText="1"/>
      <protection hidden="1"/>
    </xf>
    <xf numFmtId="166" fontId="7" fillId="2" borderId="8" xfId="0" applyNumberFormat="1" applyFont="1" applyFill="1" applyBorder="1" applyAlignment="1" applyProtection="1">
      <alignment horizontal="center" vertical="center"/>
      <protection hidden="1"/>
    </xf>
    <xf numFmtId="168" fontId="7" fillId="2" borderId="8" xfId="0" applyNumberFormat="1" applyFont="1" applyFill="1" applyBorder="1" applyAlignment="1" applyProtection="1">
      <alignment horizontal="center" vertical="center"/>
      <protection hidden="1"/>
    </xf>
    <xf numFmtId="168" fontId="7" fillId="2" borderId="7" xfId="0" applyNumberFormat="1" applyFont="1" applyFill="1" applyBorder="1" applyAlignment="1" applyProtection="1">
      <alignment horizontal="center" vertical="center"/>
      <protection hidden="1"/>
    </xf>
    <xf numFmtId="168" fontId="7" fillId="2" borderId="0" xfId="0" applyNumberFormat="1" applyFont="1" applyFill="1" applyAlignment="1" applyProtection="1">
      <alignment horizontal="center" vertical="center"/>
      <protection hidden="1"/>
    </xf>
    <xf numFmtId="1" fontId="7" fillId="2" borderId="0" xfId="0" applyNumberFormat="1" applyFont="1" applyFill="1" applyAlignment="1" applyProtection="1">
      <alignment horizontal="center" vertical="center"/>
      <protection hidden="1"/>
    </xf>
    <xf numFmtId="167" fontId="7" fillId="2" borderId="0" xfId="0" applyNumberFormat="1" applyFont="1" applyFill="1" applyAlignment="1" applyProtection="1">
      <alignment horizontal="center" vertical="center"/>
      <protection hidden="1"/>
    </xf>
    <xf numFmtId="166" fontId="7" fillId="2" borderId="7" xfId="0" applyNumberFormat="1" applyFont="1" applyFill="1" applyBorder="1" applyAlignment="1" applyProtection="1">
      <alignment horizontal="center" vertical="center"/>
      <protection hidden="1"/>
    </xf>
    <xf numFmtId="165" fontId="7" fillId="2" borderId="8" xfId="0" applyNumberFormat="1" applyFont="1" applyFill="1" applyBorder="1" applyAlignment="1" applyProtection="1">
      <alignment horizontal="right" vertical="center"/>
      <protection hidden="1"/>
    </xf>
    <xf numFmtId="165" fontId="7" fillId="2" borderId="6" xfId="0" applyNumberFormat="1" applyFont="1" applyFill="1" applyBorder="1" applyAlignment="1" applyProtection="1">
      <alignment horizontal="right" vertical="center"/>
      <protection hidden="1"/>
    </xf>
    <xf numFmtId="170" fontId="41" fillId="7" borderId="7" xfId="0" applyNumberFormat="1" applyFont="1" applyFill="1" applyBorder="1" applyAlignment="1" applyProtection="1">
      <alignment horizontal="left" vertical="center" wrapText="1"/>
      <protection hidden="1"/>
    </xf>
    <xf numFmtId="168" fontId="41" fillId="7" borderId="8" xfId="0" applyNumberFormat="1" applyFont="1" applyFill="1" applyBorder="1" applyAlignment="1" applyProtection="1">
      <alignment horizontal="center" vertical="center"/>
      <protection hidden="1"/>
    </xf>
    <xf numFmtId="168" fontId="41" fillId="7" borderId="7" xfId="0" applyNumberFormat="1" applyFont="1" applyFill="1" applyBorder="1" applyAlignment="1" applyProtection="1">
      <alignment horizontal="center" vertical="center"/>
      <protection hidden="1"/>
    </xf>
    <xf numFmtId="168" fontId="41" fillId="7" borderId="0" xfId="0" applyNumberFormat="1" applyFont="1" applyFill="1" applyAlignment="1" applyProtection="1">
      <alignment horizontal="center" vertical="center"/>
      <protection hidden="1"/>
    </xf>
    <xf numFmtId="1" fontId="41" fillId="7" borderId="0" xfId="0" applyNumberFormat="1" applyFont="1" applyFill="1" applyAlignment="1" applyProtection="1">
      <alignment horizontal="center" vertical="center"/>
      <protection hidden="1"/>
    </xf>
    <xf numFmtId="167" fontId="41" fillId="7" borderId="0" xfId="0" applyNumberFormat="1" applyFont="1" applyFill="1" applyAlignment="1" applyProtection="1">
      <alignment horizontal="center" vertical="center"/>
      <protection hidden="1"/>
    </xf>
    <xf numFmtId="166" fontId="41" fillId="7" borderId="7" xfId="0" applyNumberFormat="1" applyFont="1" applyFill="1" applyBorder="1" applyAlignment="1" applyProtection="1">
      <alignment horizontal="center" vertical="center"/>
      <protection hidden="1"/>
    </xf>
    <xf numFmtId="165" fontId="41" fillId="7" borderId="8" xfId="0" applyNumberFormat="1" applyFont="1" applyFill="1" applyBorder="1" applyAlignment="1" applyProtection="1">
      <alignment horizontal="right" vertical="center"/>
      <protection hidden="1"/>
    </xf>
    <xf numFmtId="165" fontId="41" fillId="7" borderId="6" xfId="0" applyNumberFormat="1" applyFont="1" applyFill="1" applyBorder="1" applyAlignment="1" applyProtection="1">
      <alignment horizontal="right" vertical="center"/>
      <protection hidden="1"/>
    </xf>
    <xf numFmtId="169" fontId="36" fillId="6" borderId="24" xfId="0" applyNumberFormat="1" applyFont="1" applyFill="1" applyBorder="1" applyAlignment="1" applyProtection="1">
      <alignment horizontal="left" vertical="center" wrapText="1"/>
      <protection hidden="1"/>
    </xf>
    <xf numFmtId="168" fontId="36" fillId="6" borderId="1" xfId="0" applyNumberFormat="1" applyFont="1" applyFill="1" applyBorder="1" applyAlignment="1" applyProtection="1">
      <alignment horizontal="center" vertical="center"/>
      <protection hidden="1"/>
    </xf>
    <xf numFmtId="1" fontId="36" fillId="6" borderId="1" xfId="0" applyNumberFormat="1" applyFont="1" applyFill="1" applyBorder="1" applyAlignment="1" applyProtection="1">
      <alignment horizontal="center" vertical="center"/>
      <protection hidden="1"/>
    </xf>
    <xf numFmtId="167" fontId="36" fillId="6" borderId="1" xfId="0" applyNumberFormat="1" applyFont="1" applyFill="1" applyBorder="1" applyAlignment="1" applyProtection="1">
      <alignment horizontal="center" vertical="center"/>
      <protection hidden="1"/>
    </xf>
    <xf numFmtId="168" fontId="36" fillId="6" borderId="13" xfId="0" applyNumberFormat="1" applyFont="1" applyFill="1" applyBorder="1" applyAlignment="1" applyProtection="1">
      <alignment horizontal="center" vertical="center"/>
      <protection hidden="1"/>
    </xf>
    <xf numFmtId="166" fontId="36" fillId="6" borderId="14" xfId="0" applyNumberFormat="1" applyFont="1" applyFill="1" applyBorder="1" applyAlignment="1" applyProtection="1">
      <alignment horizontal="center" vertical="center"/>
      <protection hidden="1"/>
    </xf>
    <xf numFmtId="165" fontId="36" fillId="6" borderId="13" xfId="0" applyNumberFormat="1" applyFont="1" applyFill="1" applyBorder="1" applyAlignment="1" applyProtection="1">
      <alignment horizontal="right" vertical="center"/>
      <protection hidden="1"/>
    </xf>
    <xf numFmtId="165" fontId="36" fillId="6" borderId="18" xfId="0" applyNumberFormat="1" applyFont="1" applyFill="1" applyBorder="1" applyAlignment="1" applyProtection="1">
      <alignment horizontal="right" vertical="center"/>
      <protection hidden="1"/>
    </xf>
    <xf numFmtId="169" fontId="36" fillId="6" borderId="28" xfId="0" applyNumberFormat="1" applyFont="1" applyFill="1" applyBorder="1" applyAlignment="1" applyProtection="1">
      <alignment horizontal="left" vertical="center" wrapText="1"/>
      <protection hidden="1"/>
    </xf>
    <xf numFmtId="168" fontId="36" fillId="6" borderId="0" xfId="0" applyNumberFormat="1" applyFont="1" applyFill="1" applyAlignment="1" applyProtection="1">
      <alignment horizontal="center" vertical="center"/>
      <protection hidden="1"/>
    </xf>
    <xf numFmtId="1" fontId="36" fillId="6" borderId="0" xfId="0" applyNumberFormat="1" applyFont="1" applyFill="1" applyAlignment="1" applyProtection="1">
      <alignment horizontal="center" vertical="center"/>
      <protection hidden="1"/>
    </xf>
    <xf numFmtId="167" fontId="36" fillId="6" borderId="0" xfId="0" applyNumberFormat="1" applyFont="1" applyFill="1" applyAlignment="1" applyProtection="1">
      <alignment horizontal="center" vertical="center"/>
      <protection hidden="1"/>
    </xf>
    <xf numFmtId="168" fontId="36" fillId="6" borderId="8" xfId="0" applyNumberFormat="1" applyFont="1" applyFill="1" applyBorder="1" applyAlignment="1" applyProtection="1">
      <alignment horizontal="center" vertical="center"/>
      <protection hidden="1"/>
    </xf>
    <xf numFmtId="166" fontId="36" fillId="6" borderId="7" xfId="0" applyNumberFormat="1" applyFont="1" applyFill="1" applyBorder="1" applyAlignment="1" applyProtection="1">
      <alignment horizontal="center" vertical="center"/>
      <protection hidden="1"/>
    </xf>
    <xf numFmtId="165" fontId="36" fillId="6" borderId="8" xfId="0" applyNumberFormat="1" applyFont="1" applyFill="1" applyBorder="1" applyAlignment="1" applyProtection="1">
      <alignment horizontal="right" vertical="center"/>
      <protection hidden="1"/>
    </xf>
    <xf numFmtId="165" fontId="36" fillId="6" borderId="6" xfId="0" applyNumberFormat="1" applyFont="1" applyFill="1" applyBorder="1" applyAlignment="1" applyProtection="1">
      <alignment horizontal="right" vertical="center"/>
      <protection hidden="1"/>
    </xf>
    <xf numFmtId="165" fontId="36" fillId="6" borderId="10" xfId="0" applyNumberFormat="1" applyFont="1" applyFill="1" applyBorder="1" applyAlignment="1" applyProtection="1">
      <alignment horizontal="right" vertical="center"/>
      <protection hidden="1"/>
    </xf>
    <xf numFmtId="165" fontId="36" fillId="6" borderId="19" xfId="0" applyNumberFormat="1" applyFont="1" applyFill="1" applyBorder="1" applyAlignment="1" applyProtection="1">
      <alignment horizontal="right" vertical="center"/>
      <protection hidden="1"/>
    </xf>
    <xf numFmtId="165" fontId="36" fillId="6" borderId="12" xfId="0" applyNumberFormat="1" applyFont="1" applyFill="1" applyBorder="1" applyAlignment="1" applyProtection="1">
      <alignment horizontal="right" vertical="center"/>
      <protection hidden="1"/>
    </xf>
    <xf numFmtId="169" fontId="41" fillId="7" borderId="28" xfId="0" applyNumberFormat="1" applyFont="1" applyFill="1" applyBorder="1" applyAlignment="1" applyProtection="1">
      <alignment horizontal="left" vertical="center" wrapText="1"/>
      <protection hidden="1"/>
    </xf>
    <xf numFmtId="169" fontId="41" fillId="7" borderId="24" xfId="0" applyNumberFormat="1" applyFont="1" applyFill="1" applyBorder="1" applyAlignment="1" applyProtection="1">
      <alignment horizontal="left" vertical="center" wrapText="1"/>
      <protection hidden="1"/>
    </xf>
    <xf numFmtId="168" fontId="41" fillId="7" borderId="1" xfId="0" applyNumberFormat="1" applyFont="1" applyFill="1" applyBorder="1" applyAlignment="1" applyProtection="1">
      <alignment horizontal="center" vertical="center"/>
      <protection hidden="1"/>
    </xf>
    <xf numFmtId="1" fontId="41" fillId="7" borderId="1" xfId="0" applyNumberFormat="1" applyFont="1" applyFill="1" applyBorder="1" applyAlignment="1" applyProtection="1">
      <alignment horizontal="center" vertical="center"/>
      <protection hidden="1"/>
    </xf>
    <xf numFmtId="167" fontId="41" fillId="7" borderId="1" xfId="0" applyNumberFormat="1" applyFont="1" applyFill="1" applyBorder="1" applyAlignment="1" applyProtection="1">
      <alignment horizontal="center" vertical="center"/>
      <protection hidden="1"/>
    </xf>
    <xf numFmtId="168" fontId="41" fillId="7" borderId="13" xfId="0" applyNumberFormat="1" applyFont="1" applyFill="1" applyBorder="1" applyAlignment="1" applyProtection="1">
      <alignment horizontal="center" vertical="center"/>
      <protection hidden="1"/>
    </xf>
    <xf numFmtId="166" fontId="41" fillId="7" borderId="14" xfId="0" applyNumberFormat="1" applyFont="1" applyFill="1" applyBorder="1" applyAlignment="1" applyProtection="1">
      <alignment horizontal="center" vertical="center"/>
      <protection hidden="1"/>
    </xf>
    <xf numFmtId="165" fontId="41" fillId="7" borderId="13" xfId="0" applyNumberFormat="1" applyFont="1" applyFill="1" applyBorder="1" applyAlignment="1" applyProtection="1">
      <alignment horizontal="right" vertical="center"/>
      <protection hidden="1"/>
    </xf>
    <xf numFmtId="165" fontId="41" fillId="7" borderId="18" xfId="0" applyNumberFormat="1" applyFont="1" applyFill="1" applyBorder="1" applyAlignment="1" applyProtection="1">
      <alignment horizontal="right" vertical="center"/>
      <protection hidden="1"/>
    </xf>
    <xf numFmtId="169" fontId="36" fillId="0" borderId="23" xfId="0" applyNumberFormat="1" applyFont="1" applyFill="1" applyBorder="1" applyAlignment="1" applyProtection="1">
      <alignment horizontal="left" vertical="center" wrapText="1"/>
      <protection hidden="1"/>
    </xf>
    <xf numFmtId="171" fontId="36" fillId="0" borderId="29" xfId="0" applyNumberFormat="1" applyFont="1" applyFill="1" applyBorder="1" applyAlignment="1" applyProtection="1">
      <alignment horizontal="left" vertical="center" wrapText="1"/>
      <protection hidden="1"/>
    </xf>
    <xf numFmtId="168" fontId="36" fillId="7" borderId="11" xfId="0" applyNumberFormat="1" applyFont="1" applyFill="1" applyBorder="1" applyAlignment="1" applyProtection="1">
      <alignment horizontal="center" vertical="center"/>
      <protection hidden="1"/>
    </xf>
    <xf numFmtId="1" fontId="36" fillId="7" borderId="11" xfId="0" applyNumberFormat="1" applyFont="1" applyFill="1" applyBorder="1" applyAlignment="1" applyProtection="1">
      <alignment horizontal="center" vertical="center"/>
      <protection hidden="1"/>
    </xf>
    <xf numFmtId="167" fontId="36" fillId="7" borderId="11" xfId="0" applyNumberFormat="1" applyFont="1" applyFill="1" applyBorder="1" applyAlignment="1" applyProtection="1">
      <alignment horizontal="center" vertical="center"/>
      <protection hidden="1"/>
    </xf>
    <xf numFmtId="168" fontId="36" fillId="7" borderId="10" xfId="0" applyNumberFormat="1" applyFont="1" applyFill="1" applyBorder="1" applyAlignment="1" applyProtection="1">
      <alignment horizontal="center" vertical="center"/>
      <protection hidden="1"/>
    </xf>
    <xf numFmtId="166" fontId="36" fillId="7" borderId="12" xfId="0" applyNumberFormat="1" applyFont="1" applyFill="1" applyBorder="1" applyAlignment="1" applyProtection="1">
      <alignment horizontal="center" vertical="center"/>
      <protection hidden="1"/>
    </xf>
    <xf numFmtId="165" fontId="36" fillId="7" borderId="10" xfId="0" applyNumberFormat="1" applyFont="1" applyFill="1" applyBorder="1" applyAlignment="1" applyProtection="1">
      <alignment horizontal="right" vertical="center"/>
      <protection hidden="1"/>
    </xf>
    <xf numFmtId="171" fontId="36" fillId="6" borderId="23" xfId="0" applyNumberFormat="1" applyFont="1" applyFill="1" applyBorder="1" applyAlignment="1" applyProtection="1">
      <alignment horizontal="left" vertical="center" wrapText="1"/>
      <protection hidden="1"/>
    </xf>
    <xf numFmtId="168" fontId="36" fillId="6" borderId="11" xfId="0" applyNumberFormat="1" applyFont="1" applyFill="1" applyBorder="1" applyAlignment="1" applyProtection="1">
      <alignment horizontal="center" vertical="center"/>
      <protection hidden="1"/>
    </xf>
    <xf numFmtId="1" fontId="36" fillId="6" borderId="11" xfId="0" applyNumberFormat="1" applyFont="1" applyFill="1" applyBorder="1" applyAlignment="1" applyProtection="1">
      <alignment horizontal="center" vertical="center"/>
      <protection hidden="1"/>
    </xf>
    <xf numFmtId="167" fontId="36" fillId="6" borderId="11" xfId="0" applyNumberFormat="1" applyFont="1" applyFill="1" applyBorder="1" applyAlignment="1" applyProtection="1">
      <alignment horizontal="center" vertical="center"/>
      <protection hidden="1"/>
    </xf>
    <xf numFmtId="168" fontId="36" fillId="6" borderId="10" xfId="0" applyNumberFormat="1" applyFont="1" applyFill="1" applyBorder="1" applyAlignment="1" applyProtection="1">
      <alignment horizontal="center" vertical="center"/>
      <protection hidden="1"/>
    </xf>
    <xf numFmtId="166" fontId="36" fillId="6" borderId="12" xfId="0" applyNumberFormat="1" applyFont="1" applyFill="1" applyBorder="1" applyAlignment="1" applyProtection="1">
      <alignment horizontal="center" vertical="center"/>
      <protection hidden="1"/>
    </xf>
    <xf numFmtId="168" fontId="36" fillId="0" borderId="41" xfId="0" applyNumberFormat="1" applyFont="1" applyFill="1" applyBorder="1" applyAlignment="1" applyProtection="1">
      <alignment horizontal="center" vertical="center"/>
      <protection hidden="1"/>
    </xf>
    <xf numFmtId="166" fontId="36" fillId="0" borderId="25" xfId="0" applyNumberFormat="1" applyFont="1" applyFill="1" applyBorder="1" applyAlignment="1" applyProtection="1">
      <alignment horizontal="center" vertical="center"/>
      <protection hidden="1"/>
    </xf>
    <xf numFmtId="165" fontId="36" fillId="0" borderId="41" xfId="0" applyNumberFormat="1" applyFont="1" applyFill="1" applyBorder="1" applyAlignment="1" applyProtection="1">
      <alignment horizontal="right" vertical="center"/>
      <protection hidden="1"/>
    </xf>
    <xf numFmtId="165" fontId="36" fillId="0" borderId="30" xfId="0" applyNumberFormat="1" applyFont="1" applyFill="1" applyBorder="1" applyAlignment="1" applyProtection="1">
      <alignment horizontal="right" vertical="center"/>
      <protection hidden="1"/>
    </xf>
    <xf numFmtId="169" fontId="7" fillId="0" borderId="24" xfId="0" applyNumberFormat="1" applyFont="1" applyFill="1" applyBorder="1" applyAlignment="1" applyProtection="1">
      <alignment horizontal="left" vertical="center" wrapText="1"/>
      <protection hidden="1"/>
    </xf>
    <xf numFmtId="169" fontId="7" fillId="6" borderId="24" xfId="0" applyNumberFormat="1" applyFont="1" applyFill="1" applyBorder="1" applyAlignment="1" applyProtection="1">
      <alignment horizontal="left" vertical="center" wrapText="1"/>
      <protection hidden="1"/>
    </xf>
    <xf numFmtId="4" fontId="16" fillId="2" borderId="19" xfId="22" applyNumberFormat="1" applyFont="1" applyFill="1" applyBorder="1" applyAlignment="1">
      <alignment horizontal="center" wrapText="1"/>
    </xf>
    <xf numFmtId="4" fontId="16" fillId="2" borderId="12" xfId="22" applyNumberFormat="1" applyFont="1" applyFill="1" applyBorder="1" applyAlignment="1">
      <alignment horizontal="center" wrapText="1"/>
    </xf>
    <xf numFmtId="0" fontId="16" fillId="2" borderId="23" xfId="2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vertical="top" wrapText="1"/>
    </xf>
    <xf numFmtId="4" fontId="24" fillId="6" borderId="19" xfId="22" applyNumberFormat="1" applyFont="1" applyFill="1" applyBorder="1" applyAlignment="1">
      <alignment horizontal="center" wrapText="1"/>
    </xf>
    <xf numFmtId="0" fontId="16" fillId="2" borderId="12" xfId="22" applyFont="1" applyFill="1" applyBorder="1" applyAlignment="1">
      <alignment horizontal="left" vertical="top" wrapText="1"/>
    </xf>
    <xf numFmtId="49" fontId="16" fillId="2" borderId="23" xfId="22" applyNumberFormat="1" applyFont="1" applyFill="1" applyBorder="1" applyAlignment="1">
      <alignment horizontal="center" vertical="center" wrapText="1"/>
    </xf>
    <xf numFmtId="0" fontId="17" fillId="6" borderId="12" xfId="22" applyFont="1" applyFill="1" applyBorder="1" applyAlignment="1">
      <alignment horizontal="left" vertical="top" wrapText="1"/>
    </xf>
    <xf numFmtId="4" fontId="17" fillId="6" borderId="12" xfId="22" applyNumberFormat="1" applyFont="1" applyFill="1" applyBorder="1" applyAlignment="1">
      <alignment horizontal="center" wrapText="1"/>
    </xf>
    <xf numFmtId="4" fontId="17" fillId="6" borderId="19" xfId="22" applyNumberFormat="1" applyFont="1" applyFill="1" applyBorder="1" applyAlignment="1">
      <alignment horizontal="center" wrapText="1"/>
    </xf>
    <xf numFmtId="165" fontId="7" fillId="6" borderId="10" xfId="0" applyNumberFormat="1" applyFont="1" applyFill="1" applyBorder="1" applyAlignment="1" applyProtection="1">
      <alignment horizontal="right" vertical="center"/>
      <protection hidden="1"/>
    </xf>
    <xf numFmtId="170" fontId="7" fillId="2" borderId="13" xfId="0" applyNumberFormat="1" applyFont="1" applyFill="1" applyBorder="1" applyAlignment="1" applyProtection="1">
      <alignment horizontal="left" vertical="center" wrapText="1"/>
      <protection hidden="1"/>
    </xf>
    <xf numFmtId="166" fontId="7" fillId="2" borderId="13" xfId="0" applyNumberFormat="1" applyFont="1" applyFill="1" applyBorder="1" applyAlignment="1" applyProtection="1">
      <alignment horizontal="center" vertical="center"/>
      <protection hidden="1"/>
    </xf>
    <xf numFmtId="168" fontId="7" fillId="2" borderId="13" xfId="0" applyNumberFormat="1" applyFont="1" applyFill="1" applyBorder="1" applyAlignment="1" applyProtection="1">
      <alignment horizontal="center" vertical="center"/>
      <protection hidden="1"/>
    </xf>
    <xf numFmtId="168" fontId="7" fillId="2" borderId="14" xfId="0" applyNumberFormat="1" applyFont="1" applyFill="1" applyBorder="1" applyAlignment="1" applyProtection="1">
      <alignment horizontal="center" vertical="center"/>
      <protection hidden="1"/>
    </xf>
    <xf numFmtId="168" fontId="7" fillId="2" borderId="1" xfId="0" applyNumberFormat="1" applyFont="1" applyFill="1" applyBorder="1" applyAlignment="1" applyProtection="1">
      <alignment horizontal="center" vertical="center"/>
      <protection hidden="1"/>
    </xf>
    <xf numFmtId="1" fontId="7" fillId="2" borderId="1" xfId="0" applyNumberFormat="1" applyFont="1" applyFill="1" applyBorder="1" applyAlignment="1" applyProtection="1">
      <alignment horizontal="center" vertical="center"/>
      <protection hidden="1"/>
    </xf>
    <xf numFmtId="167" fontId="7" fillId="2" borderId="1" xfId="0" applyNumberFormat="1" applyFont="1" applyFill="1" applyBorder="1" applyAlignment="1" applyProtection="1">
      <alignment horizontal="center" vertical="center"/>
      <protection hidden="1"/>
    </xf>
    <xf numFmtId="166" fontId="7" fillId="2" borderId="14" xfId="0" applyNumberFormat="1" applyFont="1" applyFill="1" applyBorder="1" applyAlignment="1" applyProtection="1">
      <alignment horizontal="center" vertical="center"/>
      <protection hidden="1"/>
    </xf>
    <xf numFmtId="165" fontId="7" fillId="2" borderId="13" xfId="0" applyNumberFormat="1" applyFont="1" applyFill="1" applyBorder="1" applyAlignment="1" applyProtection="1">
      <alignment horizontal="right" vertical="center"/>
      <protection hidden="1"/>
    </xf>
    <xf numFmtId="165" fontId="7" fillId="2" borderId="18" xfId="0" applyNumberFormat="1" applyFont="1" applyFill="1" applyBorder="1" applyAlignment="1" applyProtection="1">
      <alignment horizontal="right" vertical="center"/>
      <protection hidden="1"/>
    </xf>
    <xf numFmtId="170" fontId="7" fillId="2" borderId="8" xfId="0" applyNumberFormat="1" applyFont="1" applyFill="1" applyBorder="1" applyAlignment="1" applyProtection="1">
      <alignment horizontal="left" vertical="center" wrapText="1"/>
      <protection hidden="1"/>
    </xf>
    <xf numFmtId="165" fontId="7" fillId="2" borderId="14" xfId="0" applyNumberFormat="1" applyFont="1" applyFill="1" applyBorder="1" applyAlignment="1" applyProtection="1">
      <alignment horizontal="right" vertical="center"/>
      <protection hidden="1"/>
    </xf>
    <xf numFmtId="169" fontId="7" fillId="2" borderId="13" xfId="0" applyNumberFormat="1" applyFont="1" applyFill="1" applyBorder="1" applyAlignment="1" applyProtection="1">
      <alignment horizontal="left" vertical="center" wrapText="1"/>
      <protection hidden="1"/>
    </xf>
    <xf numFmtId="165" fontId="7" fillId="2" borderId="12" xfId="0" applyNumberFormat="1" applyFont="1" applyFill="1" applyBorder="1" applyAlignment="1" applyProtection="1">
      <alignment horizontal="right" vertical="center"/>
      <protection hidden="1"/>
    </xf>
    <xf numFmtId="0" fontId="3" fillId="0" borderId="0" xfId="0" applyNumberFormat="1" applyFont="1" applyFill="1" applyBorder="1" applyAlignment="1" applyProtection="1">
      <protection hidden="1"/>
    </xf>
    <xf numFmtId="166" fontId="7" fillId="0" borderId="12" xfId="0" applyNumberFormat="1" applyFont="1" applyFill="1" applyBorder="1" applyAlignment="1" applyProtection="1">
      <alignment horizontal="left" vertical="center" wrapText="1"/>
      <protection hidden="1"/>
    </xf>
    <xf numFmtId="166" fontId="7" fillId="0" borderId="15" xfId="0" applyNumberFormat="1" applyFont="1" applyFill="1" applyBorder="1" applyAlignment="1" applyProtection="1">
      <alignment horizontal="center" vertical="center"/>
      <protection hidden="1"/>
    </xf>
    <xf numFmtId="167" fontId="7" fillId="0" borderId="15" xfId="0" applyNumberFormat="1" applyFont="1" applyFill="1" applyBorder="1" applyAlignment="1" applyProtection="1">
      <alignment horizontal="center" vertical="center"/>
      <protection hidden="1"/>
    </xf>
    <xf numFmtId="166" fontId="7" fillId="6" borderId="10" xfId="0" applyNumberFormat="1" applyFont="1" applyFill="1" applyBorder="1" applyAlignment="1" applyProtection="1">
      <alignment horizontal="left" vertical="center" wrapText="1"/>
      <protection hidden="1"/>
    </xf>
    <xf numFmtId="166" fontId="7" fillId="6" borderId="10" xfId="0" applyNumberFormat="1" applyFont="1" applyFill="1" applyBorder="1" applyAlignment="1" applyProtection="1">
      <alignment horizontal="center" vertical="center"/>
      <protection hidden="1"/>
    </xf>
    <xf numFmtId="168" fontId="7" fillId="6" borderId="10" xfId="0" applyNumberFormat="1" applyFont="1" applyFill="1" applyBorder="1" applyAlignment="1" applyProtection="1">
      <alignment horizontal="center" vertical="center"/>
      <protection hidden="1"/>
    </xf>
    <xf numFmtId="168" fontId="7" fillId="6" borderId="12" xfId="0" applyNumberFormat="1" applyFont="1" applyFill="1" applyBorder="1" applyAlignment="1" applyProtection="1">
      <alignment horizontal="center" vertical="center"/>
      <protection hidden="1"/>
    </xf>
    <xf numFmtId="168" fontId="7" fillId="6" borderId="11" xfId="0" applyNumberFormat="1" applyFont="1" applyFill="1" applyBorder="1" applyAlignment="1" applyProtection="1">
      <alignment horizontal="center" vertical="center"/>
      <protection hidden="1"/>
    </xf>
    <xf numFmtId="1" fontId="7" fillId="6" borderId="11" xfId="0" applyNumberFormat="1" applyFont="1" applyFill="1" applyBorder="1" applyAlignment="1" applyProtection="1">
      <alignment horizontal="center" vertical="center"/>
      <protection hidden="1"/>
    </xf>
    <xf numFmtId="167" fontId="7" fillId="6" borderId="11" xfId="0" applyNumberFormat="1" applyFont="1" applyFill="1" applyBorder="1" applyAlignment="1" applyProtection="1">
      <alignment horizontal="center" vertical="center"/>
      <protection hidden="1"/>
    </xf>
    <xf numFmtId="166" fontId="7" fillId="6" borderId="12" xfId="0" applyNumberFormat="1" applyFont="1" applyFill="1" applyBorder="1" applyAlignment="1" applyProtection="1">
      <alignment horizontal="center" vertical="center"/>
      <protection hidden="1"/>
    </xf>
    <xf numFmtId="4" fontId="17" fillId="2" borderId="12" xfId="22" applyNumberFormat="1" applyFont="1" applyFill="1" applyBorder="1" applyAlignment="1">
      <alignment horizontal="center" wrapText="1"/>
    </xf>
    <xf numFmtId="4" fontId="17" fillId="2" borderId="19" xfId="22" applyNumberFormat="1" applyFont="1" applyFill="1" applyBorder="1" applyAlignment="1">
      <alignment horizontal="center" wrapText="1"/>
    </xf>
    <xf numFmtId="165" fontId="7" fillId="2" borderId="19" xfId="0" applyNumberFormat="1" applyFont="1" applyFill="1" applyBorder="1" applyAlignment="1" applyProtection="1">
      <alignment horizontal="right" vertical="center"/>
      <protection hidden="1"/>
    </xf>
    <xf numFmtId="168" fontId="7" fillId="2" borderId="11" xfId="0" applyNumberFormat="1" applyFont="1" applyFill="1" applyBorder="1" applyAlignment="1" applyProtection="1">
      <alignment horizontal="center" vertical="center"/>
      <protection hidden="1"/>
    </xf>
    <xf numFmtId="1" fontId="7" fillId="2" borderId="11" xfId="0" applyNumberFormat="1" applyFont="1" applyFill="1" applyBorder="1" applyAlignment="1" applyProtection="1">
      <alignment horizontal="center" vertical="center"/>
      <protection hidden="1"/>
    </xf>
    <xf numFmtId="167" fontId="7" fillId="2" borderId="11" xfId="0" applyNumberFormat="1" applyFont="1" applyFill="1" applyBorder="1" applyAlignment="1" applyProtection="1">
      <alignment horizontal="center" vertical="center"/>
      <protection hidden="1"/>
    </xf>
    <xf numFmtId="178" fontId="22" fillId="2" borderId="33" xfId="0" applyNumberFormat="1" applyFont="1" applyFill="1" applyBorder="1" applyAlignment="1">
      <alignment horizontal="right" vertical="top" wrapText="1"/>
    </xf>
    <xf numFmtId="166" fontId="36" fillId="7" borderId="12" xfId="0" applyNumberFormat="1" applyFont="1" applyFill="1" applyBorder="1" applyAlignment="1" applyProtection="1">
      <alignment horizontal="left" vertical="center" wrapText="1"/>
      <protection hidden="1"/>
    </xf>
    <xf numFmtId="168" fontId="36" fillId="7" borderId="12" xfId="0" applyNumberFormat="1" applyFont="1" applyFill="1" applyBorder="1" applyAlignment="1" applyProtection="1">
      <alignment horizontal="center" vertical="center"/>
      <protection hidden="1"/>
    </xf>
    <xf numFmtId="165" fontId="36" fillId="7" borderId="12" xfId="0" applyNumberFormat="1" applyFont="1" applyFill="1" applyBorder="1" applyAlignment="1" applyProtection="1">
      <alignment horizontal="right" vertical="center"/>
      <protection hidden="1"/>
    </xf>
    <xf numFmtId="166" fontId="36" fillId="2" borderId="12" xfId="0" applyNumberFormat="1" applyFont="1" applyFill="1" applyBorder="1" applyAlignment="1" applyProtection="1">
      <alignment horizontal="left" vertical="center" wrapText="1"/>
      <protection hidden="1"/>
    </xf>
    <xf numFmtId="168" fontId="36" fillId="2" borderId="10" xfId="0" applyNumberFormat="1" applyFont="1" applyFill="1" applyBorder="1" applyAlignment="1" applyProtection="1">
      <alignment horizontal="center" vertical="center"/>
      <protection hidden="1"/>
    </xf>
    <xf numFmtId="168" fontId="36" fillId="2" borderId="12" xfId="0" applyNumberFormat="1" applyFont="1" applyFill="1" applyBorder="1" applyAlignment="1" applyProtection="1">
      <alignment horizontal="center" vertical="center"/>
      <protection hidden="1"/>
    </xf>
    <xf numFmtId="168" fontId="36" fillId="2" borderId="11" xfId="0" applyNumberFormat="1" applyFont="1" applyFill="1" applyBorder="1" applyAlignment="1" applyProtection="1">
      <alignment horizontal="center" vertical="center"/>
      <protection hidden="1"/>
    </xf>
    <xf numFmtId="1" fontId="36" fillId="2" borderId="11" xfId="0" applyNumberFormat="1" applyFont="1" applyFill="1" applyBorder="1" applyAlignment="1" applyProtection="1">
      <alignment horizontal="center" vertical="center"/>
      <protection hidden="1"/>
    </xf>
    <xf numFmtId="167" fontId="36" fillId="2" borderId="11" xfId="0" applyNumberFormat="1" applyFont="1" applyFill="1" applyBorder="1" applyAlignment="1" applyProtection="1">
      <alignment horizontal="center" vertical="center"/>
      <protection hidden="1"/>
    </xf>
    <xf numFmtId="166" fontId="36" fillId="2" borderId="12" xfId="0" applyNumberFormat="1" applyFont="1" applyFill="1" applyBorder="1" applyAlignment="1" applyProtection="1">
      <alignment horizontal="center" vertical="center"/>
      <protection hidden="1"/>
    </xf>
    <xf numFmtId="165" fontId="36" fillId="2" borderId="10" xfId="0" applyNumberFormat="1" applyFont="1" applyFill="1" applyBorder="1" applyAlignment="1" applyProtection="1">
      <alignment horizontal="right" vertical="center"/>
      <protection hidden="1"/>
    </xf>
    <xf numFmtId="165" fontId="36" fillId="2" borderId="12" xfId="0" applyNumberFormat="1" applyFont="1" applyFill="1" applyBorder="1" applyAlignment="1" applyProtection="1">
      <alignment horizontal="right" vertical="center"/>
      <protection hidden="1"/>
    </xf>
    <xf numFmtId="165" fontId="36" fillId="4" borderId="12" xfId="0" applyNumberFormat="1" applyFont="1" applyFill="1" applyBorder="1" applyAlignment="1" applyProtection="1">
      <alignment horizontal="right" vertical="center"/>
      <protection hidden="1"/>
    </xf>
    <xf numFmtId="0" fontId="37" fillId="0" borderId="0" xfId="0" applyNumberFormat="1" applyFont="1" applyFill="1" applyBorder="1" applyAlignment="1" applyProtection="1">
      <protection hidden="1"/>
    </xf>
    <xf numFmtId="171" fontId="36" fillId="0" borderId="12" xfId="0" applyNumberFormat="1" applyFont="1" applyFill="1" applyBorder="1" applyAlignment="1" applyProtection="1">
      <alignment horizontal="left" vertical="center" wrapText="1"/>
      <protection hidden="1"/>
    </xf>
    <xf numFmtId="3" fontId="16" fillId="0" borderId="23" xfId="22" applyNumberFormat="1" applyFont="1" applyFill="1" applyBorder="1" applyAlignment="1">
      <alignment horizontal="center" vertical="center" wrapText="1"/>
    </xf>
    <xf numFmtId="0" fontId="16" fillId="0" borderId="12" xfId="22" applyFont="1" applyFill="1" applyBorder="1" applyAlignment="1">
      <alignment horizontal="left" vertical="top" wrapText="1"/>
    </xf>
    <xf numFmtId="4" fontId="16" fillId="0" borderId="12" xfId="22" applyNumberFormat="1" applyFont="1" applyFill="1" applyBorder="1" applyAlignment="1">
      <alignment horizontal="center" wrapText="1"/>
    </xf>
    <xf numFmtId="1" fontId="16" fillId="0" borderId="23" xfId="22" applyNumberFormat="1" applyFont="1" applyBorder="1" applyAlignment="1">
      <alignment horizontal="center" vertical="center" wrapText="1"/>
    </xf>
    <xf numFmtId="0" fontId="46" fillId="0" borderId="0" xfId="0" applyFont="1" applyAlignment="1">
      <alignment wrapText="1"/>
    </xf>
    <xf numFmtId="0" fontId="49" fillId="6" borderId="42" xfId="27" applyFont="1" applyFill="1" applyBorder="1" applyAlignment="1">
      <alignment horizontal="left" vertical="top" wrapText="1"/>
    </xf>
    <xf numFmtId="0" fontId="49" fillId="0" borderId="42" xfId="1" applyFont="1" applyBorder="1" applyAlignment="1">
      <alignment horizontal="left" vertical="top" wrapText="1"/>
    </xf>
    <xf numFmtId="0" fontId="0" fillId="0" borderId="0" xfId="0" applyBorder="1"/>
    <xf numFmtId="0" fontId="48" fillId="0" borderId="0" xfId="1" applyFont="1" applyBorder="1" applyAlignment="1">
      <alignment horizontal="center" wrapText="1"/>
    </xf>
    <xf numFmtId="37" fontId="16" fillId="0" borderId="23" xfId="22" applyNumberFormat="1" applyFont="1" applyBorder="1" applyAlignment="1">
      <alignment horizontal="center" vertical="center" wrapText="1"/>
    </xf>
    <xf numFmtId="0" fontId="6" fillId="2" borderId="0" xfId="22" applyFont="1" applyFill="1"/>
    <xf numFmtId="4" fontId="18" fillId="0" borderId="12" xfId="22" applyNumberFormat="1" applyFont="1" applyFill="1" applyBorder="1" applyAlignment="1">
      <alignment horizontal="center" wrapText="1"/>
    </xf>
    <xf numFmtId="4" fontId="18" fillId="0" borderId="19" xfId="22" applyNumberFormat="1" applyFont="1" applyFill="1" applyBorder="1" applyAlignment="1">
      <alignment horizontal="center" wrapText="1"/>
    </xf>
    <xf numFmtId="4" fontId="18" fillId="2" borderId="12" xfId="22" applyNumberFormat="1" applyFont="1" applyFill="1" applyBorder="1" applyAlignment="1">
      <alignment horizontal="center" wrapText="1"/>
    </xf>
    <xf numFmtId="4" fontId="18" fillId="2" borderId="19" xfId="22" applyNumberFormat="1" applyFont="1" applyFill="1" applyBorder="1" applyAlignment="1">
      <alignment horizontal="center" wrapText="1"/>
    </xf>
    <xf numFmtId="168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167" fontId="7" fillId="0" borderId="0" xfId="0" applyNumberFormat="1" applyFont="1" applyFill="1" applyBorder="1" applyAlignment="1" applyProtection="1">
      <alignment horizontal="center" vertical="center"/>
      <protection hidden="1"/>
    </xf>
    <xf numFmtId="170" fontId="7" fillId="0" borderId="8" xfId="0" applyNumberFormat="1" applyFont="1" applyFill="1" applyBorder="1" applyAlignment="1" applyProtection="1">
      <alignment horizontal="left" vertical="center" wrapText="1"/>
      <protection hidden="1"/>
    </xf>
    <xf numFmtId="167" fontId="7" fillId="6" borderId="15" xfId="0" applyNumberFormat="1" applyFont="1" applyFill="1" applyBorder="1" applyAlignment="1" applyProtection="1">
      <alignment horizontal="center" vertical="center"/>
      <protection hidden="1"/>
    </xf>
    <xf numFmtId="166" fontId="7" fillId="6" borderId="15" xfId="0" applyNumberFormat="1" applyFont="1" applyFill="1" applyBorder="1" applyAlignment="1" applyProtection="1">
      <alignment horizontal="center" vertical="center"/>
      <protection hidden="1"/>
    </xf>
    <xf numFmtId="170" fontId="8" fillId="7" borderId="13" xfId="0" applyNumberFormat="1" applyFont="1" applyFill="1" applyBorder="1" applyAlignment="1" applyProtection="1">
      <alignment horizontal="left" vertical="center" wrapText="1"/>
      <protection hidden="1"/>
    </xf>
    <xf numFmtId="166" fontId="8" fillId="7" borderId="13" xfId="0" applyNumberFormat="1" applyFont="1" applyFill="1" applyBorder="1" applyAlignment="1" applyProtection="1">
      <alignment horizontal="center" vertical="center"/>
      <protection hidden="1"/>
    </xf>
    <xf numFmtId="168" fontId="8" fillId="7" borderId="13" xfId="0" applyNumberFormat="1" applyFont="1" applyFill="1" applyBorder="1" applyAlignment="1" applyProtection="1">
      <alignment horizontal="center" vertical="center"/>
      <protection hidden="1"/>
    </xf>
    <xf numFmtId="168" fontId="8" fillId="7" borderId="14" xfId="0" applyNumberFormat="1" applyFont="1" applyFill="1" applyBorder="1" applyAlignment="1" applyProtection="1">
      <alignment horizontal="center" vertical="center"/>
      <protection hidden="1"/>
    </xf>
    <xf numFmtId="168" fontId="8" fillId="7" borderId="1" xfId="0" applyNumberFormat="1" applyFont="1" applyFill="1" applyBorder="1" applyAlignment="1" applyProtection="1">
      <alignment horizontal="center" vertical="center"/>
      <protection hidden="1"/>
    </xf>
    <xf numFmtId="1" fontId="8" fillId="7" borderId="1" xfId="0" applyNumberFormat="1" applyFont="1" applyFill="1" applyBorder="1" applyAlignment="1" applyProtection="1">
      <alignment horizontal="center" vertical="center"/>
      <protection hidden="1"/>
    </xf>
    <xf numFmtId="167" fontId="8" fillId="7" borderId="1" xfId="0" applyNumberFormat="1" applyFont="1" applyFill="1" applyBorder="1" applyAlignment="1" applyProtection="1">
      <alignment horizontal="center" vertical="center"/>
      <protection hidden="1"/>
    </xf>
    <xf numFmtId="166" fontId="8" fillId="7" borderId="14" xfId="0" applyNumberFormat="1" applyFont="1" applyFill="1" applyBorder="1" applyAlignment="1" applyProtection="1">
      <alignment horizontal="center" vertical="center"/>
      <protection hidden="1"/>
    </xf>
    <xf numFmtId="165" fontId="8" fillId="7" borderId="13" xfId="0" applyNumberFormat="1" applyFont="1" applyFill="1" applyBorder="1" applyAlignment="1" applyProtection="1">
      <alignment horizontal="right" vertical="center"/>
      <protection hidden="1"/>
    </xf>
    <xf numFmtId="170" fontId="7" fillId="0" borderId="14" xfId="0" applyNumberFormat="1" applyFont="1" applyFill="1" applyBorder="1" applyAlignment="1" applyProtection="1">
      <alignment horizontal="left" vertical="center" wrapText="1"/>
      <protection hidden="1"/>
    </xf>
    <xf numFmtId="0" fontId="49" fillId="4" borderId="42" xfId="1" applyFont="1" applyFill="1" applyBorder="1" applyAlignment="1">
      <alignment horizontal="left" vertical="top" wrapText="1"/>
    </xf>
    <xf numFmtId="0" fontId="49" fillId="7" borderId="42" xfId="27" applyFont="1" applyFill="1" applyBorder="1" applyAlignment="1">
      <alignment horizontal="left" vertical="top" wrapText="1"/>
    </xf>
    <xf numFmtId="166" fontId="7" fillId="4" borderId="12" xfId="0" applyNumberFormat="1" applyFont="1" applyFill="1" applyBorder="1" applyAlignment="1" applyProtection="1">
      <alignment horizontal="left" vertical="center" wrapText="1"/>
      <protection hidden="1"/>
    </xf>
    <xf numFmtId="169" fontId="7" fillId="0" borderId="14" xfId="0" applyNumberFormat="1" applyFont="1" applyFill="1" applyBorder="1" applyAlignment="1" applyProtection="1">
      <alignment horizontal="left" vertical="center" wrapText="1"/>
      <protection hidden="1"/>
    </xf>
    <xf numFmtId="169" fontId="7" fillId="0" borderId="28" xfId="0" applyNumberFormat="1" applyFont="1" applyFill="1" applyBorder="1" applyAlignment="1" applyProtection="1">
      <alignment horizontal="left" vertical="center" wrapText="1"/>
      <protection hidden="1"/>
    </xf>
    <xf numFmtId="165" fontId="36" fillId="6" borderId="41" xfId="0" applyNumberFormat="1" applyFont="1" applyFill="1" applyBorder="1" applyAlignment="1" applyProtection="1">
      <alignment horizontal="right" vertical="center"/>
      <protection hidden="1"/>
    </xf>
    <xf numFmtId="165" fontId="36" fillId="6" borderId="30" xfId="0" applyNumberFormat="1" applyFont="1" applyFill="1" applyBorder="1" applyAlignment="1" applyProtection="1">
      <alignment horizontal="right" vertical="center"/>
      <protection hidden="1"/>
    </xf>
    <xf numFmtId="0" fontId="49" fillId="0" borderId="42" xfId="1" applyFont="1" applyFill="1" applyBorder="1" applyAlignment="1">
      <alignment horizontal="left" vertical="top" wrapText="1"/>
    </xf>
    <xf numFmtId="0" fontId="49" fillId="6" borderId="43" xfId="27" applyFont="1" applyFill="1" applyBorder="1" applyAlignment="1">
      <alignment horizontal="left" vertical="top" wrapText="1"/>
    </xf>
    <xf numFmtId="168" fontId="41" fillId="6" borderId="10" xfId="0" applyNumberFormat="1" applyFont="1" applyFill="1" applyBorder="1" applyAlignment="1" applyProtection="1">
      <alignment horizontal="center" vertical="center"/>
      <protection hidden="1"/>
    </xf>
    <xf numFmtId="166" fontId="41" fillId="6" borderId="12" xfId="0" applyNumberFormat="1" applyFont="1" applyFill="1" applyBorder="1" applyAlignment="1" applyProtection="1">
      <alignment horizontal="center" vertical="center"/>
      <protection hidden="1"/>
    </xf>
    <xf numFmtId="164" fontId="17" fillId="4" borderId="12" xfId="24" applyNumberFormat="1" applyFont="1" applyFill="1" applyBorder="1" applyAlignment="1">
      <alignment horizontal="right" wrapText="1"/>
    </xf>
    <xf numFmtId="49" fontId="4" fillId="4" borderId="23" xfId="24" applyNumberFormat="1" applyFont="1" applyFill="1" applyBorder="1" applyAlignment="1" applyProtection="1">
      <alignment horizontal="center"/>
    </xf>
    <xf numFmtId="0" fontId="4" fillId="4" borderId="12" xfId="24" applyFont="1" applyFill="1" applyBorder="1" applyAlignment="1">
      <alignment horizontal="left" vertical="top" wrapText="1"/>
    </xf>
    <xf numFmtId="0" fontId="50" fillId="0" borderId="0" xfId="0" applyFont="1" applyBorder="1" applyAlignment="1">
      <alignment wrapText="1"/>
    </xf>
    <xf numFmtId="2" fontId="17" fillId="4" borderId="19" xfId="24" applyNumberFormat="1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vertical="top" wrapText="1"/>
    </xf>
    <xf numFmtId="166" fontId="7" fillId="6" borderId="12" xfId="0" applyNumberFormat="1" applyFont="1" applyFill="1" applyBorder="1" applyAlignment="1" applyProtection="1">
      <alignment horizontal="left" vertical="center" wrapText="1"/>
      <protection hidden="1"/>
    </xf>
    <xf numFmtId="0" fontId="16" fillId="0" borderId="12" xfId="24" applyFont="1" applyFill="1" applyBorder="1" applyAlignment="1">
      <alignment horizontal="center" vertical="center" wrapText="1"/>
    </xf>
    <xf numFmtId="0" fontId="16" fillId="0" borderId="12" xfId="24" applyFont="1" applyFill="1" applyBorder="1" applyAlignment="1">
      <alignment horizontal="left" vertical="center" wrapText="1"/>
    </xf>
    <xf numFmtId="2" fontId="16" fillId="0" borderId="12" xfId="24" applyNumberFormat="1" applyFont="1" applyFill="1" applyBorder="1" applyAlignment="1">
      <alignment horizontal="right" vertical="center" wrapText="1"/>
    </xf>
    <xf numFmtId="4" fontId="16" fillId="0" borderId="19" xfId="22" applyNumberFormat="1" applyFont="1" applyFill="1" applyBorder="1" applyAlignment="1">
      <alignment horizontal="center" wrapText="1"/>
    </xf>
    <xf numFmtId="166" fontId="7" fillId="4" borderId="10" xfId="0" applyNumberFormat="1" applyFont="1" applyFill="1" applyBorder="1" applyAlignment="1" applyProtection="1">
      <alignment horizontal="left" vertical="center" wrapText="1"/>
      <protection hidden="1"/>
    </xf>
    <xf numFmtId="166" fontId="7" fillId="2" borderId="12" xfId="0" applyNumberFormat="1" applyFont="1" applyFill="1" applyBorder="1" applyAlignment="1" applyProtection="1">
      <alignment horizontal="left" vertical="center" wrapText="1"/>
      <protection hidden="1"/>
    </xf>
    <xf numFmtId="171" fontId="7" fillId="0" borderId="12" xfId="0" applyNumberFormat="1" applyFont="1" applyFill="1" applyBorder="1" applyAlignment="1" applyProtection="1">
      <alignment horizontal="left" vertical="center" wrapText="1"/>
      <protection hidden="1"/>
    </xf>
    <xf numFmtId="0" fontId="6" fillId="0" borderId="0" xfId="24" applyFont="1" applyFill="1" applyAlignment="1" applyProtection="1">
      <alignment vertical="top" wrapText="1"/>
    </xf>
    <xf numFmtId="174" fontId="51" fillId="0" borderId="0" xfId="23" applyNumberFormat="1" applyFont="1" applyFill="1" applyProtection="1"/>
    <xf numFmtId="0" fontId="52" fillId="0" borderId="0" xfId="0" applyNumberFormat="1" applyFont="1" applyFill="1" applyAlignment="1" applyProtection="1">
      <protection hidden="1"/>
    </xf>
    <xf numFmtId="165" fontId="7" fillId="10" borderId="10" xfId="0" applyNumberFormat="1" applyFont="1" applyFill="1" applyBorder="1" applyAlignment="1" applyProtection="1">
      <alignment horizontal="right" vertical="center"/>
      <protection hidden="1"/>
    </xf>
    <xf numFmtId="4" fontId="16" fillId="10" borderId="12" xfId="22" applyNumberFormat="1" applyFont="1" applyFill="1" applyBorder="1" applyAlignment="1">
      <alignment horizontal="center" wrapText="1"/>
    </xf>
    <xf numFmtId="165" fontId="36" fillId="10" borderId="13" xfId="0" applyNumberFormat="1" applyFont="1" applyFill="1" applyBorder="1" applyAlignment="1" applyProtection="1">
      <alignment horizontal="right" vertical="center"/>
      <protection hidden="1"/>
    </xf>
    <xf numFmtId="165" fontId="36" fillId="10" borderId="10" xfId="0" applyNumberFormat="1" applyFont="1" applyFill="1" applyBorder="1" applyAlignment="1" applyProtection="1">
      <alignment horizontal="right" vertical="center"/>
      <protection hidden="1"/>
    </xf>
    <xf numFmtId="169" fontId="7" fillId="4" borderId="14" xfId="0" applyNumberFormat="1" applyFont="1" applyFill="1" applyBorder="1" applyAlignment="1" applyProtection="1">
      <alignment horizontal="left" vertical="center" wrapText="1"/>
      <protection hidden="1"/>
    </xf>
    <xf numFmtId="167" fontId="7" fillId="4" borderId="11" xfId="0" applyNumberFormat="1" applyFont="1" applyFill="1" applyBorder="1" applyAlignment="1" applyProtection="1">
      <alignment horizontal="center" vertical="center"/>
      <protection hidden="1"/>
    </xf>
    <xf numFmtId="164" fontId="16" fillId="10" borderId="12" xfId="24" applyNumberFormat="1" applyFont="1" applyFill="1" applyBorder="1" applyAlignment="1">
      <alignment horizontal="center" wrapText="1"/>
    </xf>
    <xf numFmtId="0" fontId="53" fillId="0" borderId="0" xfId="24" applyFont="1" applyFill="1" applyAlignment="1" applyProtection="1">
      <alignment vertical="top" wrapText="1"/>
    </xf>
    <xf numFmtId="0" fontId="53" fillId="0" borderId="0" xfId="24" applyFont="1" applyFill="1" applyAlignment="1" applyProtection="1">
      <alignment horizontal="right" vertical="top" wrapText="1"/>
    </xf>
    <xf numFmtId="0" fontId="53" fillId="0" borderId="0" xfId="24" applyFont="1" applyFill="1" applyAlignment="1" applyProtection="1">
      <alignment horizontal="left" vertical="top" wrapText="1"/>
    </xf>
    <xf numFmtId="0" fontId="16" fillId="0" borderId="23" xfId="22" applyNumberFormat="1" applyFont="1" applyFill="1" applyBorder="1" applyAlignment="1">
      <alignment horizontal="center" vertical="center" wrapText="1"/>
    </xf>
    <xf numFmtId="4" fontId="16" fillId="10" borderId="12" xfId="27" applyNumberFormat="1" applyFont="1" applyFill="1" applyBorder="1" applyAlignment="1">
      <alignment horizontal="center" wrapText="1"/>
    </xf>
    <xf numFmtId="165" fontId="7" fillId="10" borderId="13" xfId="0" applyNumberFormat="1" applyFont="1" applyFill="1" applyBorder="1" applyAlignment="1" applyProtection="1">
      <alignment horizontal="right" vertical="center"/>
      <protection hidden="1"/>
    </xf>
    <xf numFmtId="171" fontId="7" fillId="0" borderId="15" xfId="0" applyNumberFormat="1" applyFont="1" applyFill="1" applyBorder="1" applyAlignment="1" applyProtection="1">
      <alignment horizontal="left" vertical="center" wrapText="1"/>
      <protection hidden="1"/>
    </xf>
    <xf numFmtId="49" fontId="16" fillId="9" borderId="10" xfId="27" applyNumberFormat="1" applyFont="1" applyFill="1" applyBorder="1" applyAlignment="1">
      <alignment vertical="center" wrapText="1"/>
    </xf>
    <xf numFmtId="0" fontId="16" fillId="10" borderId="12" xfId="22" applyFont="1" applyFill="1" applyBorder="1" applyAlignment="1">
      <alignment horizontal="left" vertical="top" wrapText="1"/>
    </xf>
    <xf numFmtId="0" fontId="6" fillId="0" borderId="0" xfId="22" applyFont="1" applyFill="1" applyAlignment="1" applyProtection="1">
      <alignment horizontal="center" wrapText="1"/>
    </xf>
    <xf numFmtId="0" fontId="6" fillId="0" borderId="0" xfId="22" applyFont="1" applyFill="1" applyAlignment="1" applyProtection="1">
      <alignment horizontal="center" vertical="center"/>
      <protection locked="0"/>
    </xf>
    <xf numFmtId="0" fontId="6" fillId="0" borderId="0" xfId="22" applyFont="1" applyFill="1" applyAlignment="1" applyProtection="1">
      <alignment horizontal="center" vertical="center"/>
    </xf>
    <xf numFmtId="0" fontId="10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22" applyFont="1" applyFill="1" applyAlignment="1" applyProtection="1">
      <alignment horizontal="left" wrapText="1"/>
    </xf>
    <xf numFmtId="0" fontId="0" fillId="0" borderId="0" xfId="0" applyAlignment="1"/>
    <xf numFmtId="0" fontId="11" fillId="0" borderId="0" xfId="0" applyNumberFormat="1" applyFont="1" applyFill="1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39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24" applyFont="1" applyFill="1" applyAlignment="1" applyProtection="1">
      <alignment horizontal="center" vertical="center"/>
      <protection locked="0"/>
    </xf>
    <xf numFmtId="0" fontId="6" fillId="0" borderId="0" xfId="24" applyFont="1" applyFill="1" applyAlignment="1" applyProtection="1">
      <alignment horizontal="center" vertical="center"/>
    </xf>
    <xf numFmtId="0" fontId="6" fillId="0" borderId="0" xfId="24" applyFont="1" applyFill="1" applyAlignment="1" applyProtection="1">
      <alignment horizontal="left" wrapText="1"/>
    </xf>
    <xf numFmtId="0" fontId="21" fillId="0" borderId="0" xfId="0" applyFont="1" applyAlignment="1">
      <alignment horizontal="center" vertical="center" wrapText="1"/>
    </xf>
    <xf numFmtId="0" fontId="7" fillId="0" borderId="26" xfId="2" applyFont="1" applyBorder="1" applyAlignment="1">
      <alignment horizontal="right"/>
    </xf>
    <xf numFmtId="0" fontId="7" fillId="0" borderId="12" xfId="2" applyFont="1" applyBorder="1" applyAlignment="1">
      <alignment horizontal="center" vertical="center" wrapText="1"/>
    </xf>
    <xf numFmtId="0" fontId="6" fillId="0" borderId="0" xfId="22" applyFont="1" applyFill="1" applyAlignment="1" applyProtection="1">
      <alignment horizontal="left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horizontal="left" vertical="top" wrapText="1"/>
    </xf>
    <xf numFmtId="0" fontId="53" fillId="0" borderId="0" xfId="24" applyFont="1" applyFill="1" applyAlignment="1" applyProtection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9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top" wrapText="1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13" fillId="0" borderId="0" xfId="2" applyAlignment="1">
      <alignment horizontal="center"/>
    </xf>
    <xf numFmtId="0" fontId="54" fillId="0" borderId="0" xfId="22" applyFont="1" applyFill="1" applyAlignment="1" applyProtection="1"/>
    <xf numFmtId="0" fontId="54" fillId="0" borderId="0" xfId="22" applyFont="1" applyFill="1" applyAlignment="1" applyProtection="1">
      <alignment horizontal="left" wrapText="1"/>
    </xf>
  </cellXfs>
  <cellStyles count="28">
    <cellStyle name="Гиперссылка" xfId="26" builtinId="8"/>
    <cellStyle name="Обычный" xfId="0" builtinId="0"/>
    <cellStyle name="Обычный 2" xfId="1" xr:uid="{00000000-0005-0000-0000-000002000000}"/>
    <cellStyle name="Обычный 2 10" xfId="4" xr:uid="{00000000-0005-0000-0000-000003000000}"/>
    <cellStyle name="Обычный 2 11" xfId="5" xr:uid="{00000000-0005-0000-0000-000004000000}"/>
    <cellStyle name="Обычный 2 12" xfId="6" xr:uid="{00000000-0005-0000-0000-000005000000}"/>
    <cellStyle name="Обычный 2 13" xfId="7" xr:uid="{00000000-0005-0000-0000-000006000000}"/>
    <cellStyle name="Обычный 2 14" xfId="8" xr:uid="{00000000-0005-0000-0000-000007000000}"/>
    <cellStyle name="Обычный 2 15" xfId="9" xr:uid="{00000000-0005-0000-0000-000008000000}"/>
    <cellStyle name="Обычный 2 2" xfId="10" xr:uid="{00000000-0005-0000-0000-000009000000}"/>
    <cellStyle name="Обычный 2 2 2" xfId="11" xr:uid="{00000000-0005-0000-0000-00000A000000}"/>
    <cellStyle name="Обычный 2 2 3" xfId="12" xr:uid="{00000000-0005-0000-0000-00000B000000}"/>
    <cellStyle name="Обычный 2 3" xfId="13" xr:uid="{00000000-0005-0000-0000-00000C000000}"/>
    <cellStyle name="Обычный 2 4" xfId="14" xr:uid="{00000000-0005-0000-0000-00000D000000}"/>
    <cellStyle name="Обычный 2 5" xfId="15" xr:uid="{00000000-0005-0000-0000-00000E000000}"/>
    <cellStyle name="Обычный 2 6" xfId="16" xr:uid="{00000000-0005-0000-0000-00000F000000}"/>
    <cellStyle name="Обычный 2 7" xfId="17" xr:uid="{00000000-0005-0000-0000-000010000000}"/>
    <cellStyle name="Обычный 2 8" xfId="18" xr:uid="{00000000-0005-0000-0000-000011000000}"/>
    <cellStyle name="Обычный 2 9" xfId="19" xr:uid="{00000000-0005-0000-0000-000012000000}"/>
    <cellStyle name="Обычный 3" xfId="2" xr:uid="{00000000-0005-0000-0000-000013000000}"/>
    <cellStyle name="Обычный 3 2" xfId="20" xr:uid="{00000000-0005-0000-0000-000014000000}"/>
    <cellStyle name="Обычный 3 3" xfId="21" xr:uid="{00000000-0005-0000-0000-000015000000}"/>
    <cellStyle name="Обычный 4" xfId="27" xr:uid="{00000000-0005-0000-0000-000016000000}"/>
    <cellStyle name="Обычный 8" xfId="22" xr:uid="{00000000-0005-0000-0000-000017000000}"/>
    <cellStyle name="Обычный 8 2" xfId="24" xr:uid="{00000000-0005-0000-0000-000018000000}"/>
    <cellStyle name="Финансовый 2" xfId="3" xr:uid="{00000000-0005-0000-0000-000019000000}"/>
    <cellStyle name="Финансовый 4" xfId="23" xr:uid="{00000000-0005-0000-0000-00001A000000}"/>
    <cellStyle name="Финансовый 4 2" xfId="25" xr:uid="{00000000-0005-0000-0000-00001B000000}"/>
  </cellStyles>
  <dxfs count="0"/>
  <tableStyles count="0" defaultTableStyle="TableStyleMedium9" defaultPivotStyle="PivotStyleLight16"/>
  <colors>
    <mruColors>
      <color rgb="FFCCFFFF"/>
      <color rgb="FFFFFFCC"/>
      <color rgb="FFFFCC99"/>
      <color rgb="FFFFCCCC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2;&#1077;&#1076;&#1086;&#1084;&#1089;&#1090;&#1074;&#1077;&#1085;&#1085;&#1072;&#1103;%20&#1076;&#1083;&#1103;%20C&#1077;&#1083;&#1100;&#1089;&#1086;&#1074;&#1077;&#1090;&#1086;&#1074;_&#1051;&#1077;&#1085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Buh\Documents\&#1041;&#1102;&#1076;&#1078;&#1077;&#1090;\&#1074;&#1085;&#1077;&#1089;&#1077;&#1085;&#1080;&#1077;%20&#1080;&#1079;&#1084;&#1077;&#1085;&#1077;&#1085;&#1080;&#1081;%20&#1074;%20&#1073;&#1102;&#1076;&#1078;&#1077;&#1090;\2026\28.05.2026&#1075;\&#1041;&#1070;&#1044;&#1046;&#1045;&#1058;%202021%20&#1089;&#1077;&#1083;&#1100;&#1089;&#1086;&#1074;&#1077;&#1090;&#1072;&#1084;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ходы"/>
      <sheetName val="Доходы_НОВ"/>
      <sheetName val="функц. расходы_стар"/>
      <sheetName val="ведом_нов"/>
      <sheetName val="источники_стар"/>
      <sheetName val="временно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дминистраторы дох."/>
      <sheetName val="нарматив дох"/>
      <sheetName val="доходы1"/>
      <sheetName val="источники"/>
      <sheetName val="ведомств"/>
      <sheetName val="РЗ,ПР"/>
      <sheetName val="РзПр большая"/>
      <sheetName val="МБТ в сельсовет"/>
      <sheetName val="Прог_Непр"/>
      <sheetName val="инвестиции"/>
      <sheetName val="МБТ из сельсовета"/>
      <sheetName val="публичные нормативные обязатель"/>
      <sheetName val="приоритетные проекты"/>
      <sheetName val="прогр замств"/>
      <sheetName val="муниц гарант"/>
      <sheetName val="минимальный бюджет"/>
      <sheetName val="Методики МБТ"/>
    </sheetNames>
    <sheetDataSet>
      <sheetData sheetId="0" refreshError="1"/>
      <sheetData sheetId="1" refreshError="1"/>
      <sheetData sheetId="2">
        <row r="97">
          <cell r="D97">
            <v>113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orenstat.gks.ru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0"/>
  <sheetViews>
    <sheetView view="pageBreakPreview" topLeftCell="C1" zoomScale="120" zoomScaleNormal="120" zoomScaleSheetLayoutView="120" workbookViewId="0">
      <selection activeCell="E1" sqref="E1:F4"/>
    </sheetView>
  </sheetViews>
  <sheetFormatPr defaultRowHeight="12.75" x14ac:dyDescent="0.2"/>
  <cols>
    <col min="1" max="1" width="0.140625" style="19" customWidth="1"/>
    <col min="2" max="2" width="21.28515625" style="46" customWidth="1"/>
    <col min="3" max="3" width="48.85546875" style="19" customWidth="1"/>
    <col min="4" max="6" width="13.7109375" style="19" customWidth="1"/>
    <col min="7" max="256" width="9.140625" style="19"/>
    <col min="257" max="257" width="0.140625" style="19" customWidth="1"/>
    <col min="258" max="258" width="22" style="19" customWidth="1"/>
    <col min="259" max="259" width="51" style="19" customWidth="1"/>
    <col min="260" max="262" width="13.7109375" style="19" customWidth="1"/>
    <col min="263" max="512" width="9.140625" style="19"/>
    <col min="513" max="513" width="0.140625" style="19" customWidth="1"/>
    <col min="514" max="514" width="22" style="19" customWidth="1"/>
    <col min="515" max="515" width="51" style="19" customWidth="1"/>
    <col min="516" max="518" width="13.7109375" style="19" customWidth="1"/>
    <col min="519" max="768" width="9.140625" style="19"/>
    <col min="769" max="769" width="0.140625" style="19" customWidth="1"/>
    <col min="770" max="770" width="22" style="19" customWidth="1"/>
    <col min="771" max="771" width="51" style="19" customWidth="1"/>
    <col min="772" max="774" width="13.7109375" style="19" customWidth="1"/>
    <col min="775" max="1024" width="9.140625" style="19"/>
    <col min="1025" max="1025" width="0.140625" style="19" customWidth="1"/>
    <col min="1026" max="1026" width="22" style="19" customWidth="1"/>
    <col min="1027" max="1027" width="51" style="19" customWidth="1"/>
    <col min="1028" max="1030" width="13.7109375" style="19" customWidth="1"/>
    <col min="1031" max="1280" width="9.140625" style="19"/>
    <col min="1281" max="1281" width="0.140625" style="19" customWidth="1"/>
    <col min="1282" max="1282" width="22" style="19" customWidth="1"/>
    <col min="1283" max="1283" width="51" style="19" customWidth="1"/>
    <col min="1284" max="1286" width="13.7109375" style="19" customWidth="1"/>
    <col min="1287" max="1536" width="9.140625" style="19"/>
    <col min="1537" max="1537" width="0.140625" style="19" customWidth="1"/>
    <col min="1538" max="1538" width="22" style="19" customWidth="1"/>
    <col min="1539" max="1539" width="51" style="19" customWidth="1"/>
    <col min="1540" max="1542" width="13.7109375" style="19" customWidth="1"/>
    <col min="1543" max="1792" width="9.140625" style="19"/>
    <col min="1793" max="1793" width="0.140625" style="19" customWidth="1"/>
    <col min="1794" max="1794" width="22" style="19" customWidth="1"/>
    <col min="1795" max="1795" width="51" style="19" customWidth="1"/>
    <col min="1796" max="1798" width="13.7109375" style="19" customWidth="1"/>
    <col min="1799" max="2048" width="9.140625" style="19"/>
    <col min="2049" max="2049" width="0.140625" style="19" customWidth="1"/>
    <col min="2050" max="2050" width="22" style="19" customWidth="1"/>
    <col min="2051" max="2051" width="51" style="19" customWidth="1"/>
    <col min="2052" max="2054" width="13.7109375" style="19" customWidth="1"/>
    <col min="2055" max="2304" width="9.140625" style="19"/>
    <col min="2305" max="2305" width="0.140625" style="19" customWidth="1"/>
    <col min="2306" max="2306" width="22" style="19" customWidth="1"/>
    <col min="2307" max="2307" width="51" style="19" customWidth="1"/>
    <col min="2308" max="2310" width="13.7109375" style="19" customWidth="1"/>
    <col min="2311" max="2560" width="9.140625" style="19"/>
    <col min="2561" max="2561" width="0.140625" style="19" customWidth="1"/>
    <col min="2562" max="2562" width="22" style="19" customWidth="1"/>
    <col min="2563" max="2563" width="51" style="19" customWidth="1"/>
    <col min="2564" max="2566" width="13.7109375" style="19" customWidth="1"/>
    <col min="2567" max="2816" width="9.140625" style="19"/>
    <col min="2817" max="2817" width="0.140625" style="19" customWidth="1"/>
    <col min="2818" max="2818" width="22" style="19" customWidth="1"/>
    <col min="2819" max="2819" width="51" style="19" customWidth="1"/>
    <col min="2820" max="2822" width="13.7109375" style="19" customWidth="1"/>
    <col min="2823" max="3072" width="9.140625" style="19"/>
    <col min="3073" max="3073" width="0.140625" style="19" customWidth="1"/>
    <col min="3074" max="3074" width="22" style="19" customWidth="1"/>
    <col min="3075" max="3075" width="51" style="19" customWidth="1"/>
    <col min="3076" max="3078" width="13.7109375" style="19" customWidth="1"/>
    <col min="3079" max="3328" width="9.140625" style="19"/>
    <col min="3329" max="3329" width="0.140625" style="19" customWidth="1"/>
    <col min="3330" max="3330" width="22" style="19" customWidth="1"/>
    <col min="3331" max="3331" width="51" style="19" customWidth="1"/>
    <col min="3332" max="3334" width="13.7109375" style="19" customWidth="1"/>
    <col min="3335" max="3584" width="9.140625" style="19"/>
    <col min="3585" max="3585" width="0.140625" style="19" customWidth="1"/>
    <col min="3586" max="3586" width="22" style="19" customWidth="1"/>
    <col min="3587" max="3587" width="51" style="19" customWidth="1"/>
    <col min="3588" max="3590" width="13.7109375" style="19" customWidth="1"/>
    <col min="3591" max="3840" width="9.140625" style="19"/>
    <col min="3841" max="3841" width="0.140625" style="19" customWidth="1"/>
    <col min="3842" max="3842" width="22" style="19" customWidth="1"/>
    <col min="3843" max="3843" width="51" style="19" customWidth="1"/>
    <col min="3844" max="3846" width="13.7109375" style="19" customWidth="1"/>
    <col min="3847" max="4096" width="9.140625" style="19"/>
    <col min="4097" max="4097" width="0.140625" style="19" customWidth="1"/>
    <col min="4098" max="4098" width="22" style="19" customWidth="1"/>
    <col min="4099" max="4099" width="51" style="19" customWidth="1"/>
    <col min="4100" max="4102" width="13.7109375" style="19" customWidth="1"/>
    <col min="4103" max="4352" width="9.140625" style="19"/>
    <col min="4353" max="4353" width="0.140625" style="19" customWidth="1"/>
    <col min="4354" max="4354" width="22" style="19" customWidth="1"/>
    <col min="4355" max="4355" width="51" style="19" customWidth="1"/>
    <col min="4356" max="4358" width="13.7109375" style="19" customWidth="1"/>
    <col min="4359" max="4608" width="9.140625" style="19"/>
    <col min="4609" max="4609" width="0.140625" style="19" customWidth="1"/>
    <col min="4610" max="4610" width="22" style="19" customWidth="1"/>
    <col min="4611" max="4611" width="51" style="19" customWidth="1"/>
    <col min="4612" max="4614" width="13.7109375" style="19" customWidth="1"/>
    <col min="4615" max="4864" width="9.140625" style="19"/>
    <col min="4865" max="4865" width="0.140625" style="19" customWidth="1"/>
    <col min="4866" max="4866" width="22" style="19" customWidth="1"/>
    <col min="4867" max="4867" width="51" style="19" customWidth="1"/>
    <col min="4868" max="4870" width="13.7109375" style="19" customWidth="1"/>
    <col min="4871" max="5120" width="9.140625" style="19"/>
    <col min="5121" max="5121" width="0.140625" style="19" customWidth="1"/>
    <col min="5122" max="5122" width="22" style="19" customWidth="1"/>
    <col min="5123" max="5123" width="51" style="19" customWidth="1"/>
    <col min="5124" max="5126" width="13.7109375" style="19" customWidth="1"/>
    <col min="5127" max="5376" width="9.140625" style="19"/>
    <col min="5377" max="5377" width="0.140625" style="19" customWidth="1"/>
    <col min="5378" max="5378" width="22" style="19" customWidth="1"/>
    <col min="5379" max="5379" width="51" style="19" customWidth="1"/>
    <col min="5380" max="5382" width="13.7109375" style="19" customWidth="1"/>
    <col min="5383" max="5632" width="9.140625" style="19"/>
    <col min="5633" max="5633" width="0.140625" style="19" customWidth="1"/>
    <col min="5634" max="5634" width="22" style="19" customWidth="1"/>
    <col min="5635" max="5635" width="51" style="19" customWidth="1"/>
    <col min="5636" max="5638" width="13.7109375" style="19" customWidth="1"/>
    <col min="5639" max="5888" width="9.140625" style="19"/>
    <col min="5889" max="5889" width="0.140625" style="19" customWidth="1"/>
    <col min="5890" max="5890" width="22" style="19" customWidth="1"/>
    <col min="5891" max="5891" width="51" style="19" customWidth="1"/>
    <col min="5892" max="5894" width="13.7109375" style="19" customWidth="1"/>
    <col min="5895" max="6144" width="9.140625" style="19"/>
    <col min="6145" max="6145" width="0.140625" style="19" customWidth="1"/>
    <col min="6146" max="6146" width="22" style="19" customWidth="1"/>
    <col min="6147" max="6147" width="51" style="19" customWidth="1"/>
    <col min="6148" max="6150" width="13.7109375" style="19" customWidth="1"/>
    <col min="6151" max="6400" width="9.140625" style="19"/>
    <col min="6401" max="6401" width="0.140625" style="19" customWidth="1"/>
    <col min="6402" max="6402" width="22" style="19" customWidth="1"/>
    <col min="6403" max="6403" width="51" style="19" customWidth="1"/>
    <col min="6404" max="6406" width="13.7109375" style="19" customWidth="1"/>
    <col min="6407" max="6656" width="9.140625" style="19"/>
    <col min="6657" max="6657" width="0.140625" style="19" customWidth="1"/>
    <col min="6658" max="6658" width="22" style="19" customWidth="1"/>
    <col min="6659" max="6659" width="51" style="19" customWidth="1"/>
    <col min="6660" max="6662" width="13.7109375" style="19" customWidth="1"/>
    <col min="6663" max="6912" width="9.140625" style="19"/>
    <col min="6913" max="6913" width="0.140625" style="19" customWidth="1"/>
    <col min="6914" max="6914" width="22" style="19" customWidth="1"/>
    <col min="6915" max="6915" width="51" style="19" customWidth="1"/>
    <col min="6916" max="6918" width="13.7109375" style="19" customWidth="1"/>
    <col min="6919" max="7168" width="9.140625" style="19"/>
    <col min="7169" max="7169" width="0.140625" style="19" customWidth="1"/>
    <col min="7170" max="7170" width="22" style="19" customWidth="1"/>
    <col min="7171" max="7171" width="51" style="19" customWidth="1"/>
    <col min="7172" max="7174" width="13.7109375" style="19" customWidth="1"/>
    <col min="7175" max="7424" width="9.140625" style="19"/>
    <col min="7425" max="7425" width="0.140625" style="19" customWidth="1"/>
    <col min="7426" max="7426" width="22" style="19" customWidth="1"/>
    <col min="7427" max="7427" width="51" style="19" customWidth="1"/>
    <col min="7428" max="7430" width="13.7109375" style="19" customWidth="1"/>
    <col min="7431" max="7680" width="9.140625" style="19"/>
    <col min="7681" max="7681" width="0.140625" style="19" customWidth="1"/>
    <col min="7682" max="7682" width="22" style="19" customWidth="1"/>
    <col min="7683" max="7683" width="51" style="19" customWidth="1"/>
    <col min="7684" max="7686" width="13.7109375" style="19" customWidth="1"/>
    <col min="7687" max="7936" width="9.140625" style="19"/>
    <col min="7937" max="7937" width="0.140625" style="19" customWidth="1"/>
    <col min="7938" max="7938" width="22" style="19" customWidth="1"/>
    <col min="7939" max="7939" width="51" style="19" customWidth="1"/>
    <col min="7940" max="7942" width="13.7109375" style="19" customWidth="1"/>
    <col min="7943" max="8192" width="9.140625" style="19"/>
    <col min="8193" max="8193" width="0.140625" style="19" customWidth="1"/>
    <col min="8194" max="8194" width="22" style="19" customWidth="1"/>
    <col min="8195" max="8195" width="51" style="19" customWidth="1"/>
    <col min="8196" max="8198" width="13.7109375" style="19" customWidth="1"/>
    <col min="8199" max="8448" width="9.140625" style="19"/>
    <col min="8449" max="8449" width="0.140625" style="19" customWidth="1"/>
    <col min="8450" max="8450" width="22" style="19" customWidth="1"/>
    <col min="8451" max="8451" width="51" style="19" customWidth="1"/>
    <col min="8452" max="8454" width="13.7109375" style="19" customWidth="1"/>
    <col min="8455" max="8704" width="9.140625" style="19"/>
    <col min="8705" max="8705" width="0.140625" style="19" customWidth="1"/>
    <col min="8706" max="8706" width="22" style="19" customWidth="1"/>
    <col min="8707" max="8707" width="51" style="19" customWidth="1"/>
    <col min="8708" max="8710" width="13.7109375" style="19" customWidth="1"/>
    <col min="8711" max="8960" width="9.140625" style="19"/>
    <col min="8961" max="8961" width="0.140625" style="19" customWidth="1"/>
    <col min="8962" max="8962" width="22" style="19" customWidth="1"/>
    <col min="8963" max="8963" width="51" style="19" customWidth="1"/>
    <col min="8964" max="8966" width="13.7109375" style="19" customWidth="1"/>
    <col min="8967" max="9216" width="9.140625" style="19"/>
    <col min="9217" max="9217" width="0.140625" style="19" customWidth="1"/>
    <col min="9218" max="9218" width="22" style="19" customWidth="1"/>
    <col min="9219" max="9219" width="51" style="19" customWidth="1"/>
    <col min="9220" max="9222" width="13.7109375" style="19" customWidth="1"/>
    <col min="9223" max="9472" width="9.140625" style="19"/>
    <col min="9473" max="9473" width="0.140625" style="19" customWidth="1"/>
    <col min="9474" max="9474" width="22" style="19" customWidth="1"/>
    <col min="9475" max="9475" width="51" style="19" customWidth="1"/>
    <col min="9476" max="9478" width="13.7109375" style="19" customWidth="1"/>
    <col min="9479" max="9728" width="9.140625" style="19"/>
    <col min="9729" max="9729" width="0.140625" style="19" customWidth="1"/>
    <col min="9730" max="9730" width="22" style="19" customWidth="1"/>
    <col min="9731" max="9731" width="51" style="19" customWidth="1"/>
    <col min="9732" max="9734" width="13.7109375" style="19" customWidth="1"/>
    <col min="9735" max="9984" width="9.140625" style="19"/>
    <col min="9985" max="9985" width="0.140625" style="19" customWidth="1"/>
    <col min="9986" max="9986" width="22" style="19" customWidth="1"/>
    <col min="9987" max="9987" width="51" style="19" customWidth="1"/>
    <col min="9988" max="9990" width="13.7109375" style="19" customWidth="1"/>
    <col min="9991" max="10240" width="9.140625" style="19"/>
    <col min="10241" max="10241" width="0.140625" style="19" customWidth="1"/>
    <col min="10242" max="10242" width="22" style="19" customWidth="1"/>
    <col min="10243" max="10243" width="51" style="19" customWidth="1"/>
    <col min="10244" max="10246" width="13.7109375" style="19" customWidth="1"/>
    <col min="10247" max="10496" width="9.140625" style="19"/>
    <col min="10497" max="10497" width="0.140625" style="19" customWidth="1"/>
    <col min="10498" max="10498" width="22" style="19" customWidth="1"/>
    <col min="10499" max="10499" width="51" style="19" customWidth="1"/>
    <col min="10500" max="10502" width="13.7109375" style="19" customWidth="1"/>
    <col min="10503" max="10752" width="9.140625" style="19"/>
    <col min="10753" max="10753" width="0.140625" style="19" customWidth="1"/>
    <col min="10754" max="10754" width="22" style="19" customWidth="1"/>
    <col min="10755" max="10755" width="51" style="19" customWidth="1"/>
    <col min="10756" max="10758" width="13.7109375" style="19" customWidth="1"/>
    <col min="10759" max="11008" width="9.140625" style="19"/>
    <col min="11009" max="11009" width="0.140625" style="19" customWidth="1"/>
    <col min="11010" max="11010" width="22" style="19" customWidth="1"/>
    <col min="11011" max="11011" width="51" style="19" customWidth="1"/>
    <col min="11012" max="11014" width="13.7109375" style="19" customWidth="1"/>
    <col min="11015" max="11264" width="9.140625" style="19"/>
    <col min="11265" max="11265" width="0.140625" style="19" customWidth="1"/>
    <col min="11266" max="11266" width="22" style="19" customWidth="1"/>
    <col min="11267" max="11267" width="51" style="19" customWidth="1"/>
    <col min="11268" max="11270" width="13.7109375" style="19" customWidth="1"/>
    <col min="11271" max="11520" width="9.140625" style="19"/>
    <col min="11521" max="11521" width="0.140625" style="19" customWidth="1"/>
    <col min="11522" max="11522" width="22" style="19" customWidth="1"/>
    <col min="11523" max="11523" width="51" style="19" customWidth="1"/>
    <col min="11524" max="11526" width="13.7109375" style="19" customWidth="1"/>
    <col min="11527" max="11776" width="9.140625" style="19"/>
    <col min="11777" max="11777" width="0.140625" style="19" customWidth="1"/>
    <col min="11778" max="11778" width="22" style="19" customWidth="1"/>
    <col min="11779" max="11779" width="51" style="19" customWidth="1"/>
    <col min="11780" max="11782" width="13.7109375" style="19" customWidth="1"/>
    <col min="11783" max="12032" width="9.140625" style="19"/>
    <col min="12033" max="12033" width="0.140625" style="19" customWidth="1"/>
    <col min="12034" max="12034" width="22" style="19" customWidth="1"/>
    <col min="12035" max="12035" width="51" style="19" customWidth="1"/>
    <col min="12036" max="12038" width="13.7109375" style="19" customWidth="1"/>
    <col min="12039" max="12288" width="9.140625" style="19"/>
    <col min="12289" max="12289" width="0.140625" style="19" customWidth="1"/>
    <col min="12290" max="12290" width="22" style="19" customWidth="1"/>
    <col min="12291" max="12291" width="51" style="19" customWidth="1"/>
    <col min="12292" max="12294" width="13.7109375" style="19" customWidth="1"/>
    <col min="12295" max="12544" width="9.140625" style="19"/>
    <col min="12545" max="12545" width="0.140625" style="19" customWidth="1"/>
    <col min="12546" max="12546" width="22" style="19" customWidth="1"/>
    <col min="12547" max="12547" width="51" style="19" customWidth="1"/>
    <col min="12548" max="12550" width="13.7109375" style="19" customWidth="1"/>
    <col min="12551" max="12800" width="9.140625" style="19"/>
    <col min="12801" max="12801" width="0.140625" style="19" customWidth="1"/>
    <col min="12802" max="12802" width="22" style="19" customWidth="1"/>
    <col min="12803" max="12803" width="51" style="19" customWidth="1"/>
    <col min="12804" max="12806" width="13.7109375" style="19" customWidth="1"/>
    <col min="12807" max="13056" width="9.140625" style="19"/>
    <col min="13057" max="13057" width="0.140625" style="19" customWidth="1"/>
    <col min="13058" max="13058" width="22" style="19" customWidth="1"/>
    <col min="13059" max="13059" width="51" style="19" customWidth="1"/>
    <col min="13060" max="13062" width="13.7109375" style="19" customWidth="1"/>
    <col min="13063" max="13312" width="9.140625" style="19"/>
    <col min="13313" max="13313" width="0.140625" style="19" customWidth="1"/>
    <col min="13314" max="13314" width="22" style="19" customWidth="1"/>
    <col min="13315" max="13315" width="51" style="19" customWidth="1"/>
    <col min="13316" max="13318" width="13.7109375" style="19" customWidth="1"/>
    <col min="13319" max="13568" width="9.140625" style="19"/>
    <col min="13569" max="13569" width="0.140625" style="19" customWidth="1"/>
    <col min="13570" max="13570" width="22" style="19" customWidth="1"/>
    <col min="13571" max="13571" width="51" style="19" customWidth="1"/>
    <col min="13572" max="13574" width="13.7109375" style="19" customWidth="1"/>
    <col min="13575" max="13824" width="9.140625" style="19"/>
    <col min="13825" max="13825" width="0.140625" style="19" customWidth="1"/>
    <col min="13826" max="13826" width="22" style="19" customWidth="1"/>
    <col min="13827" max="13827" width="51" style="19" customWidth="1"/>
    <col min="13828" max="13830" width="13.7109375" style="19" customWidth="1"/>
    <col min="13831" max="14080" width="9.140625" style="19"/>
    <col min="14081" max="14081" width="0.140625" style="19" customWidth="1"/>
    <col min="14082" max="14082" width="22" style="19" customWidth="1"/>
    <col min="14083" max="14083" width="51" style="19" customWidth="1"/>
    <col min="14084" max="14086" width="13.7109375" style="19" customWidth="1"/>
    <col min="14087" max="14336" width="9.140625" style="19"/>
    <col min="14337" max="14337" width="0.140625" style="19" customWidth="1"/>
    <col min="14338" max="14338" width="22" style="19" customWidth="1"/>
    <col min="14339" max="14339" width="51" style="19" customWidth="1"/>
    <col min="14340" max="14342" width="13.7109375" style="19" customWidth="1"/>
    <col min="14343" max="14592" width="9.140625" style="19"/>
    <col min="14593" max="14593" width="0.140625" style="19" customWidth="1"/>
    <col min="14594" max="14594" width="22" style="19" customWidth="1"/>
    <col min="14595" max="14595" width="51" style="19" customWidth="1"/>
    <col min="14596" max="14598" width="13.7109375" style="19" customWidth="1"/>
    <col min="14599" max="14848" width="9.140625" style="19"/>
    <col min="14849" max="14849" width="0.140625" style="19" customWidth="1"/>
    <col min="14850" max="14850" width="22" style="19" customWidth="1"/>
    <col min="14851" max="14851" width="51" style="19" customWidth="1"/>
    <col min="14852" max="14854" width="13.7109375" style="19" customWidth="1"/>
    <col min="14855" max="15104" width="9.140625" style="19"/>
    <col min="15105" max="15105" width="0.140625" style="19" customWidth="1"/>
    <col min="15106" max="15106" width="22" style="19" customWidth="1"/>
    <col min="15107" max="15107" width="51" style="19" customWidth="1"/>
    <col min="15108" max="15110" width="13.7109375" style="19" customWidth="1"/>
    <col min="15111" max="15360" width="9.140625" style="19"/>
    <col min="15361" max="15361" width="0.140625" style="19" customWidth="1"/>
    <col min="15362" max="15362" width="22" style="19" customWidth="1"/>
    <col min="15363" max="15363" width="51" style="19" customWidth="1"/>
    <col min="15364" max="15366" width="13.7109375" style="19" customWidth="1"/>
    <col min="15367" max="15616" width="9.140625" style="19"/>
    <col min="15617" max="15617" width="0.140625" style="19" customWidth="1"/>
    <col min="15618" max="15618" width="22" style="19" customWidth="1"/>
    <col min="15619" max="15619" width="51" style="19" customWidth="1"/>
    <col min="15620" max="15622" width="13.7109375" style="19" customWidth="1"/>
    <col min="15623" max="15872" width="9.140625" style="19"/>
    <col min="15873" max="15873" width="0.140625" style="19" customWidth="1"/>
    <col min="15874" max="15874" width="22" style="19" customWidth="1"/>
    <col min="15875" max="15875" width="51" style="19" customWidth="1"/>
    <col min="15876" max="15878" width="13.7109375" style="19" customWidth="1"/>
    <col min="15879" max="16128" width="9.140625" style="19"/>
    <col min="16129" max="16129" width="0.140625" style="19" customWidth="1"/>
    <col min="16130" max="16130" width="22" style="19" customWidth="1"/>
    <col min="16131" max="16131" width="51" style="19" customWidth="1"/>
    <col min="16132" max="16134" width="13.7109375" style="19" customWidth="1"/>
    <col min="16135" max="16384" width="9.140625" style="19"/>
  </cols>
  <sheetData>
    <row r="1" spans="2:10" x14ac:dyDescent="0.2">
      <c r="B1" s="16"/>
      <c r="C1" s="16"/>
      <c r="D1" s="10"/>
      <c r="E1" s="659" t="s">
        <v>265</v>
      </c>
      <c r="F1" s="659"/>
      <c r="G1" s="17"/>
      <c r="H1" s="10"/>
      <c r="I1" s="10"/>
      <c r="J1" s="18"/>
    </row>
    <row r="2" spans="2:10" x14ac:dyDescent="0.2">
      <c r="B2" s="16"/>
      <c r="C2" s="16"/>
      <c r="D2" s="10"/>
      <c r="E2" s="659" t="s">
        <v>74</v>
      </c>
      <c r="F2" s="659"/>
      <c r="G2" s="17"/>
      <c r="H2" s="10"/>
      <c r="I2" s="10"/>
      <c r="J2" s="18"/>
    </row>
    <row r="3" spans="2:10" ht="14.25" customHeight="1" x14ac:dyDescent="0.2">
      <c r="B3" s="16"/>
      <c r="C3" s="342" t="s">
        <v>539</v>
      </c>
      <c r="D3" s="11"/>
      <c r="E3" s="660" t="s">
        <v>260</v>
      </c>
      <c r="F3" s="660"/>
      <c r="G3" s="17"/>
      <c r="H3" s="10"/>
      <c r="I3" s="10"/>
      <c r="J3" s="18"/>
    </row>
    <row r="4" spans="2:10" x14ac:dyDescent="0.2">
      <c r="B4" s="16"/>
      <c r="C4" s="342"/>
      <c r="D4" s="10"/>
      <c r="E4" s="659" t="s">
        <v>628</v>
      </c>
      <c r="F4" s="659"/>
      <c r="G4" s="17"/>
      <c r="H4" s="10"/>
      <c r="I4" s="10"/>
      <c r="J4" s="18"/>
    </row>
    <row r="5" spans="2:10" ht="12.95" customHeight="1" x14ac:dyDescent="0.2">
      <c r="B5" s="16"/>
      <c r="C5" s="16"/>
      <c r="D5" s="17"/>
      <c r="E5" s="609" t="s">
        <v>616</v>
      </c>
      <c r="F5" s="16"/>
      <c r="G5" s="17"/>
      <c r="H5" s="17"/>
      <c r="I5" s="17"/>
      <c r="J5" s="18"/>
    </row>
    <row r="6" spans="2:10" ht="12.95" customHeight="1" x14ac:dyDescent="0.2">
      <c r="B6" s="16"/>
      <c r="C6" s="16"/>
      <c r="D6" s="17"/>
      <c r="E6" s="17"/>
      <c r="F6" s="16"/>
      <c r="G6" s="17"/>
      <c r="H6" s="17"/>
      <c r="I6" s="17"/>
      <c r="J6" s="18"/>
    </row>
    <row r="7" spans="2:10" x14ac:dyDescent="0.2">
      <c r="B7" s="628" t="s">
        <v>98</v>
      </c>
      <c r="C7" s="628"/>
      <c r="D7" s="628"/>
      <c r="E7" s="628"/>
      <c r="F7" s="628"/>
      <c r="G7" s="20"/>
      <c r="H7" s="20"/>
      <c r="I7" s="20"/>
      <c r="J7" s="18"/>
    </row>
    <row r="8" spans="2:10" x14ac:dyDescent="0.2">
      <c r="B8" s="628" t="s">
        <v>261</v>
      </c>
      <c r="C8" s="628"/>
      <c r="D8" s="628"/>
      <c r="E8" s="628"/>
      <c r="F8" s="628"/>
      <c r="G8" s="21"/>
      <c r="H8" s="21"/>
      <c r="I8" s="21"/>
      <c r="J8" s="18"/>
    </row>
    <row r="9" spans="2:10" x14ac:dyDescent="0.2">
      <c r="B9" s="629" t="s">
        <v>568</v>
      </c>
      <c r="C9" s="629"/>
      <c r="D9" s="629"/>
      <c r="E9" s="629"/>
      <c r="F9" s="629"/>
      <c r="G9" s="10"/>
      <c r="H9" s="10"/>
      <c r="I9" s="10"/>
      <c r="J9" s="18"/>
    </row>
    <row r="10" spans="2:10" ht="13.5" thickBot="1" x14ac:dyDescent="0.25">
      <c r="B10" s="16"/>
      <c r="C10" s="16"/>
      <c r="D10" s="17"/>
      <c r="F10" s="22" t="s">
        <v>72</v>
      </c>
      <c r="G10" s="17"/>
      <c r="H10" s="17"/>
      <c r="I10" s="22"/>
      <c r="J10" s="18"/>
    </row>
    <row r="11" spans="2:10" ht="20.25" customHeight="1" thickBot="1" x14ac:dyDescent="0.25">
      <c r="B11" s="23" t="s">
        <v>99</v>
      </c>
      <c r="C11" s="23" t="s">
        <v>100</v>
      </c>
      <c r="D11" s="24">
        <v>2026</v>
      </c>
      <c r="E11" s="24">
        <v>2027</v>
      </c>
      <c r="F11" s="24">
        <v>2028</v>
      </c>
    </row>
    <row r="12" spans="2:10" s="27" customFormat="1" x14ac:dyDescent="0.2">
      <c r="B12" s="25" t="s">
        <v>101</v>
      </c>
      <c r="C12" s="26" t="s">
        <v>102</v>
      </c>
      <c r="D12" s="297">
        <f>D13+D20+D26+D30+D38+D41+D45+D55+D61+D68+D71+D75</f>
        <v>22190808</v>
      </c>
      <c r="E12" s="297">
        <f>E13+E20+E26+E30+E38+E41+E45+E55+E61+E68+E71+E75</f>
        <v>23880744</v>
      </c>
      <c r="F12" s="298">
        <f>F13+F20+F26+F30+F38+F41+F45+F55+F61+F68+F71+F75</f>
        <v>25014467</v>
      </c>
    </row>
    <row r="13" spans="2:10" s="27" customFormat="1" x14ac:dyDescent="0.2">
      <c r="B13" s="28" t="s">
        <v>103</v>
      </c>
      <c r="C13" s="29" t="s">
        <v>104</v>
      </c>
      <c r="D13" s="530">
        <f>D14</f>
        <v>15858400</v>
      </c>
      <c r="E13" s="530">
        <f>E14</f>
        <v>16769200</v>
      </c>
      <c r="F13" s="531">
        <f>F14</f>
        <v>17712100</v>
      </c>
    </row>
    <row r="14" spans="2:10" x14ac:dyDescent="0.2">
      <c r="B14" s="30" t="s">
        <v>105</v>
      </c>
      <c r="C14" s="31" t="s">
        <v>106</v>
      </c>
      <c r="D14" s="494">
        <f>D15+D16+D17+D18+D19</f>
        <v>15858400</v>
      </c>
      <c r="E14" s="494">
        <f>E15+E16+E17+E18+E19</f>
        <v>16769200</v>
      </c>
      <c r="F14" s="493">
        <f>F15+F16+F17+F18+F19</f>
        <v>17712100</v>
      </c>
    </row>
    <row r="15" spans="2:10" ht="232.5" customHeight="1" x14ac:dyDescent="0.2">
      <c r="B15" s="30" t="s">
        <v>107</v>
      </c>
      <c r="C15" s="626" t="s">
        <v>626</v>
      </c>
      <c r="D15" s="494">
        <v>13163500</v>
      </c>
      <c r="E15" s="494">
        <v>13931200</v>
      </c>
      <c r="F15" s="493">
        <v>14725600</v>
      </c>
    </row>
    <row r="16" spans="2:10" ht="152.25" customHeight="1" x14ac:dyDescent="0.2">
      <c r="B16" s="30" t="s">
        <v>108</v>
      </c>
      <c r="C16" s="31" t="s">
        <v>587</v>
      </c>
      <c r="D16" s="494">
        <v>74800</v>
      </c>
      <c r="E16" s="494">
        <v>77800</v>
      </c>
      <c r="F16" s="493">
        <v>80900</v>
      </c>
    </row>
    <row r="17" spans="1:6" ht="127.5" x14ac:dyDescent="0.2">
      <c r="B17" s="30" t="s">
        <v>109</v>
      </c>
      <c r="C17" s="498" t="s">
        <v>545</v>
      </c>
      <c r="D17" s="494">
        <v>79700</v>
      </c>
      <c r="E17" s="494">
        <v>82900</v>
      </c>
      <c r="F17" s="493">
        <v>86200</v>
      </c>
    </row>
    <row r="18" spans="1:6" ht="318.75" x14ac:dyDescent="0.2">
      <c r="B18" s="561" t="s">
        <v>303</v>
      </c>
      <c r="C18" s="626" t="s">
        <v>627</v>
      </c>
      <c r="D18" s="494">
        <v>321500</v>
      </c>
      <c r="E18" s="494">
        <v>338600</v>
      </c>
      <c r="F18" s="493">
        <v>356700</v>
      </c>
    </row>
    <row r="19" spans="1:6" ht="51" x14ac:dyDescent="0.2">
      <c r="B19" s="30" t="s">
        <v>589</v>
      </c>
      <c r="C19" s="498" t="s">
        <v>588</v>
      </c>
      <c r="D19" s="494">
        <v>2218900</v>
      </c>
      <c r="E19" s="494">
        <v>2338700</v>
      </c>
      <c r="F19" s="493">
        <v>2462700</v>
      </c>
    </row>
    <row r="20" spans="1:6" s="27" customFormat="1" ht="38.25" x14ac:dyDescent="0.2">
      <c r="B20" s="28" t="s">
        <v>110</v>
      </c>
      <c r="C20" s="29" t="s">
        <v>111</v>
      </c>
      <c r="D20" s="530">
        <f>D21</f>
        <v>3039408</v>
      </c>
      <c r="E20" s="530">
        <f>E21</f>
        <v>4039544</v>
      </c>
      <c r="F20" s="531">
        <f>F21</f>
        <v>4193367</v>
      </c>
    </row>
    <row r="21" spans="1:6" ht="25.5" x14ac:dyDescent="0.2">
      <c r="B21" s="30" t="s">
        <v>112</v>
      </c>
      <c r="C21" s="31" t="s">
        <v>113</v>
      </c>
      <c r="D21" s="494">
        <f>D22+D23+D24+D25</f>
        <v>3039408</v>
      </c>
      <c r="E21" s="494">
        <f>E22+E23+E24+E25</f>
        <v>4039544</v>
      </c>
      <c r="F21" s="493">
        <f>F22+F23+F24+F25</f>
        <v>4193367</v>
      </c>
    </row>
    <row r="22" spans="1:6" ht="102" x14ac:dyDescent="0.2">
      <c r="B22" s="30" t="s">
        <v>269</v>
      </c>
      <c r="C22" s="31" t="s">
        <v>557</v>
      </c>
      <c r="D22" s="494">
        <v>1590428</v>
      </c>
      <c r="E22" s="494">
        <v>2111142</v>
      </c>
      <c r="F22" s="494">
        <v>2188082</v>
      </c>
    </row>
    <row r="23" spans="1:6" ht="114.75" x14ac:dyDescent="0.2">
      <c r="B23" s="30" t="s">
        <v>270</v>
      </c>
      <c r="C23" s="31" t="s">
        <v>558</v>
      </c>
      <c r="D23" s="494">
        <v>7768</v>
      </c>
      <c r="E23" s="494">
        <v>10293</v>
      </c>
      <c r="F23" s="494">
        <v>10659</v>
      </c>
    </row>
    <row r="24" spans="1:6" ht="102" x14ac:dyDescent="0.2">
      <c r="B24" s="30" t="s">
        <v>271</v>
      </c>
      <c r="C24" s="31" t="s">
        <v>559</v>
      </c>
      <c r="D24" s="494">
        <v>1538382</v>
      </c>
      <c r="E24" s="494">
        <v>2041922</v>
      </c>
      <c r="F24" s="494">
        <v>2117905</v>
      </c>
    </row>
    <row r="25" spans="1:6" ht="104.25" customHeight="1" x14ac:dyDescent="0.2">
      <c r="A25" s="19" t="s">
        <v>95</v>
      </c>
      <c r="B25" s="30" t="s">
        <v>272</v>
      </c>
      <c r="C25" s="31" t="s">
        <v>560</v>
      </c>
      <c r="D25" s="494">
        <v>-97170</v>
      </c>
      <c r="E25" s="494">
        <v>-123813</v>
      </c>
      <c r="F25" s="494">
        <v>-123279</v>
      </c>
    </row>
    <row r="26" spans="1:6" s="27" customFormat="1" x14ac:dyDescent="0.2">
      <c r="B26" s="28" t="s">
        <v>114</v>
      </c>
      <c r="C26" s="29" t="s">
        <v>115</v>
      </c>
      <c r="D26" s="530">
        <f>D27</f>
        <v>19000</v>
      </c>
      <c r="E26" s="530">
        <f>E27</f>
        <v>19000</v>
      </c>
      <c r="F26" s="531">
        <f>F27</f>
        <v>20000</v>
      </c>
    </row>
    <row r="27" spans="1:6" x14ac:dyDescent="0.2">
      <c r="B27" s="30" t="s">
        <v>116</v>
      </c>
      <c r="C27" s="31" t="s">
        <v>117</v>
      </c>
      <c r="D27" s="494">
        <f>D28</f>
        <v>19000</v>
      </c>
      <c r="E27" s="494">
        <f>+E28</f>
        <v>19000</v>
      </c>
      <c r="F27" s="493">
        <f>+F28</f>
        <v>20000</v>
      </c>
    </row>
    <row r="28" spans="1:6" x14ac:dyDescent="0.2">
      <c r="B28" s="30" t="s">
        <v>118</v>
      </c>
      <c r="C28" s="31" t="s">
        <v>117</v>
      </c>
      <c r="D28" s="494">
        <v>19000</v>
      </c>
      <c r="E28" s="494">
        <v>19000</v>
      </c>
      <c r="F28" s="493">
        <v>20000</v>
      </c>
    </row>
    <row r="29" spans="1:6" ht="25.5" x14ac:dyDescent="0.2">
      <c r="B29" s="30" t="s">
        <v>119</v>
      </c>
      <c r="C29" s="31" t="s">
        <v>120</v>
      </c>
    </row>
    <row r="30" spans="1:6" s="27" customFormat="1" x14ac:dyDescent="0.2">
      <c r="B30" s="28" t="s">
        <v>121</v>
      </c>
      <c r="C30" s="29" t="s">
        <v>122</v>
      </c>
      <c r="D30" s="530">
        <f>D31+D33</f>
        <v>2930000</v>
      </c>
      <c r="E30" s="530">
        <f>E31+E33</f>
        <v>2989000</v>
      </c>
      <c r="F30" s="531">
        <f>F31+F33</f>
        <v>3053000</v>
      </c>
    </row>
    <row r="31" spans="1:6" x14ac:dyDescent="0.2">
      <c r="B31" s="30" t="s">
        <v>123</v>
      </c>
      <c r="C31" s="31" t="s">
        <v>124</v>
      </c>
      <c r="D31" s="494">
        <f>D32</f>
        <v>231000</v>
      </c>
      <c r="E31" s="494">
        <f>E32</f>
        <v>254000</v>
      </c>
      <c r="F31" s="493">
        <f>F32</f>
        <v>280000</v>
      </c>
    </row>
    <row r="32" spans="1:6" ht="38.25" x14ac:dyDescent="0.2">
      <c r="B32" s="30" t="s">
        <v>125</v>
      </c>
      <c r="C32" s="31" t="s">
        <v>126</v>
      </c>
      <c r="D32" s="494">
        <v>231000</v>
      </c>
      <c r="E32" s="494">
        <v>254000</v>
      </c>
      <c r="F32" s="493">
        <v>280000</v>
      </c>
    </row>
    <row r="33" spans="2:6" x14ac:dyDescent="0.2">
      <c r="B33" s="30" t="s">
        <v>127</v>
      </c>
      <c r="C33" s="31" t="s">
        <v>128</v>
      </c>
      <c r="D33" s="494">
        <f>D34+D36</f>
        <v>2699000</v>
      </c>
      <c r="E33" s="494">
        <f>E34+E36</f>
        <v>2735000</v>
      </c>
      <c r="F33" s="493">
        <f>F34+F36</f>
        <v>2773000</v>
      </c>
    </row>
    <row r="34" spans="2:6" x14ac:dyDescent="0.2">
      <c r="B34" s="30" t="s">
        <v>129</v>
      </c>
      <c r="C34" s="31" t="s">
        <v>130</v>
      </c>
      <c r="D34" s="494">
        <f>D35</f>
        <v>1456000</v>
      </c>
      <c r="E34" s="494">
        <f>E35</f>
        <v>1495000</v>
      </c>
      <c r="F34" s="493">
        <f>F35</f>
        <v>1535000</v>
      </c>
    </row>
    <row r="35" spans="2:6" ht="38.25" x14ac:dyDescent="0.2">
      <c r="B35" s="30" t="s">
        <v>131</v>
      </c>
      <c r="C35" s="31" t="s">
        <v>132</v>
      </c>
      <c r="D35" s="494">
        <v>1456000</v>
      </c>
      <c r="E35" s="494">
        <v>1495000</v>
      </c>
      <c r="F35" s="493">
        <v>1535000</v>
      </c>
    </row>
    <row r="36" spans="2:6" x14ac:dyDescent="0.2">
      <c r="B36" s="30" t="s">
        <v>133</v>
      </c>
      <c r="C36" s="31" t="s">
        <v>134</v>
      </c>
      <c r="D36" s="494">
        <f>D37</f>
        <v>1243000</v>
      </c>
      <c r="E36" s="494">
        <f>E37</f>
        <v>1240000</v>
      </c>
      <c r="F36" s="493">
        <f>F37</f>
        <v>1238000</v>
      </c>
    </row>
    <row r="37" spans="2:6" ht="38.25" x14ac:dyDescent="0.2">
      <c r="B37" s="30" t="s">
        <v>135</v>
      </c>
      <c r="C37" s="31" t="s">
        <v>136</v>
      </c>
      <c r="D37" s="494">
        <v>1243000</v>
      </c>
      <c r="E37" s="494">
        <v>1240000</v>
      </c>
      <c r="F37" s="493">
        <v>1238000</v>
      </c>
    </row>
    <row r="38" spans="2:6" s="27" customFormat="1" x14ac:dyDescent="0.2">
      <c r="B38" s="28" t="s">
        <v>137</v>
      </c>
      <c r="C38" s="29" t="s">
        <v>138</v>
      </c>
      <c r="D38" s="530">
        <f t="shared" ref="D38:F39" si="0">D39</f>
        <v>22000</v>
      </c>
      <c r="E38" s="530">
        <f t="shared" si="0"/>
        <v>22000</v>
      </c>
      <c r="F38" s="531">
        <f t="shared" si="0"/>
        <v>22000</v>
      </c>
    </row>
    <row r="39" spans="2:6" ht="38.25" x14ac:dyDescent="0.2">
      <c r="B39" s="30" t="s">
        <v>139</v>
      </c>
      <c r="C39" s="31" t="s">
        <v>140</v>
      </c>
      <c r="D39" s="494">
        <f t="shared" si="0"/>
        <v>22000</v>
      </c>
      <c r="E39" s="494">
        <f t="shared" si="0"/>
        <v>22000</v>
      </c>
      <c r="F39" s="493">
        <f t="shared" si="0"/>
        <v>22000</v>
      </c>
    </row>
    <row r="40" spans="2:6" ht="63.75" x14ac:dyDescent="0.2">
      <c r="B40" s="30" t="s">
        <v>141</v>
      </c>
      <c r="C40" s="31" t="s">
        <v>142</v>
      </c>
      <c r="D40" s="494">
        <v>22000</v>
      </c>
      <c r="E40" s="494">
        <v>22000</v>
      </c>
      <c r="F40" s="493">
        <v>22000</v>
      </c>
    </row>
    <row r="41" spans="2:6" s="27" customFormat="1" ht="38.25" x14ac:dyDescent="0.2">
      <c r="B41" s="28" t="s">
        <v>143</v>
      </c>
      <c r="C41" s="29" t="s">
        <v>144</v>
      </c>
      <c r="D41" s="299">
        <f t="shared" ref="D41:F43" si="1">D42</f>
        <v>0</v>
      </c>
      <c r="E41" s="299">
        <f t="shared" si="1"/>
        <v>0</v>
      </c>
      <c r="F41" s="300">
        <f t="shared" si="1"/>
        <v>0</v>
      </c>
    </row>
    <row r="42" spans="2:6" x14ac:dyDescent="0.2">
      <c r="B42" s="30" t="s">
        <v>145</v>
      </c>
      <c r="C42" s="31" t="s">
        <v>146</v>
      </c>
      <c r="D42" s="295">
        <f t="shared" si="1"/>
        <v>0</v>
      </c>
      <c r="E42" s="295">
        <f t="shared" si="1"/>
        <v>0</v>
      </c>
      <c r="F42" s="296">
        <f t="shared" si="1"/>
        <v>0</v>
      </c>
    </row>
    <row r="43" spans="2:6" ht="25.5" x14ac:dyDescent="0.2">
      <c r="B43" s="30" t="s">
        <v>147</v>
      </c>
      <c r="C43" s="31" t="s">
        <v>148</v>
      </c>
      <c r="D43" s="295">
        <f t="shared" si="1"/>
        <v>0</v>
      </c>
      <c r="E43" s="295">
        <f t="shared" si="1"/>
        <v>0</v>
      </c>
      <c r="F43" s="296">
        <f t="shared" si="1"/>
        <v>0</v>
      </c>
    </row>
    <row r="44" spans="2:6" ht="38.25" x14ac:dyDescent="0.2">
      <c r="B44" s="30" t="s">
        <v>149</v>
      </c>
      <c r="C44" s="31" t="s">
        <v>150</v>
      </c>
      <c r="D44" s="295"/>
      <c r="E44" s="295"/>
      <c r="F44" s="296"/>
    </row>
    <row r="45" spans="2:6" s="27" customFormat="1" ht="38.25" x14ac:dyDescent="0.2">
      <c r="B45" s="28" t="s">
        <v>151</v>
      </c>
      <c r="C45" s="29" t="s">
        <v>152</v>
      </c>
      <c r="D45" s="530">
        <f>D46+D52</f>
        <v>42000</v>
      </c>
      <c r="E45" s="530">
        <f>E46+E52</f>
        <v>42000</v>
      </c>
      <c r="F45" s="531">
        <f>F46+F52</f>
        <v>14000</v>
      </c>
    </row>
    <row r="46" spans="2:6" ht="76.5" x14ac:dyDescent="0.2">
      <c r="B46" s="30" t="s">
        <v>153</v>
      </c>
      <c r="C46" s="31" t="s">
        <v>154</v>
      </c>
      <c r="D46" s="494">
        <f>D47+D49</f>
        <v>42000</v>
      </c>
      <c r="E46" s="494">
        <f>E47+E49</f>
        <v>42000</v>
      </c>
      <c r="F46" s="493">
        <f>F47+F49</f>
        <v>14000</v>
      </c>
    </row>
    <row r="47" spans="2:6" ht="76.5" x14ac:dyDescent="0.2">
      <c r="B47" s="30" t="s">
        <v>155</v>
      </c>
      <c r="C47" s="31" t="s">
        <v>156</v>
      </c>
      <c r="D47" s="494">
        <f>D48</f>
        <v>28000</v>
      </c>
      <c r="E47" s="494">
        <f>E48</f>
        <v>28000</v>
      </c>
      <c r="F47" s="493">
        <f>F48</f>
        <v>0</v>
      </c>
    </row>
    <row r="48" spans="2:6" ht="63.75" x14ac:dyDescent="0.2">
      <c r="B48" s="30" t="s">
        <v>157</v>
      </c>
      <c r="C48" s="31" t="s">
        <v>158</v>
      </c>
      <c r="D48" s="494">
        <v>28000</v>
      </c>
      <c r="E48" s="494">
        <v>28000</v>
      </c>
      <c r="F48" s="493">
        <v>0</v>
      </c>
    </row>
    <row r="49" spans="2:6" ht="76.5" x14ac:dyDescent="0.2">
      <c r="B49" s="30" t="s">
        <v>159</v>
      </c>
      <c r="C49" s="31" t="s">
        <v>160</v>
      </c>
      <c r="D49" s="494">
        <f>D50</f>
        <v>14000</v>
      </c>
      <c r="E49" s="494">
        <f>E50</f>
        <v>14000</v>
      </c>
      <c r="F49" s="493">
        <f>F50</f>
        <v>14000</v>
      </c>
    </row>
    <row r="50" spans="2:6" ht="63.75" x14ac:dyDescent="0.2">
      <c r="B50" s="30" t="s">
        <v>161</v>
      </c>
      <c r="C50" s="31" t="s">
        <v>162</v>
      </c>
      <c r="D50" s="494">
        <v>14000</v>
      </c>
      <c r="E50" s="494">
        <v>14000</v>
      </c>
      <c r="F50" s="493">
        <v>14000</v>
      </c>
    </row>
    <row r="51" spans="2:6" ht="127.5" x14ac:dyDescent="0.2">
      <c r="B51" s="555" t="s">
        <v>565</v>
      </c>
      <c r="C51" s="556" t="s">
        <v>566</v>
      </c>
      <c r="D51" s="494"/>
      <c r="E51" s="494"/>
      <c r="F51" s="493"/>
    </row>
    <row r="52" spans="2:6" ht="25.5" x14ac:dyDescent="0.2">
      <c r="B52" s="30" t="s">
        <v>163</v>
      </c>
      <c r="C52" s="31" t="s">
        <v>164</v>
      </c>
      <c r="D52" s="295">
        <f t="shared" ref="D52:F53" si="2">D53</f>
        <v>0</v>
      </c>
      <c r="E52" s="295">
        <f t="shared" si="2"/>
        <v>0</v>
      </c>
      <c r="F52" s="296">
        <f t="shared" si="2"/>
        <v>0</v>
      </c>
    </row>
    <row r="53" spans="2:6" ht="38.25" x14ac:dyDescent="0.2">
      <c r="B53" s="30" t="s">
        <v>165</v>
      </c>
      <c r="C53" s="31" t="s">
        <v>166</v>
      </c>
      <c r="D53" s="295">
        <f t="shared" si="2"/>
        <v>0</v>
      </c>
      <c r="E53" s="295">
        <f t="shared" si="2"/>
        <v>0</v>
      </c>
      <c r="F53" s="296">
        <f t="shared" si="2"/>
        <v>0</v>
      </c>
    </row>
    <row r="54" spans="2:6" ht="51" x14ac:dyDescent="0.2">
      <c r="B54" s="30" t="s">
        <v>167</v>
      </c>
      <c r="C54" s="31" t="s">
        <v>168</v>
      </c>
      <c r="D54" s="295"/>
      <c r="E54" s="295"/>
      <c r="F54" s="296"/>
    </row>
    <row r="55" spans="2:6" s="27" customFormat="1" ht="25.5" x14ac:dyDescent="0.2">
      <c r="B55" s="28" t="s">
        <v>169</v>
      </c>
      <c r="C55" s="29" t="s">
        <v>170</v>
      </c>
      <c r="D55" s="299">
        <f>D56</f>
        <v>0</v>
      </c>
      <c r="E55" s="299">
        <f>E56</f>
        <v>0</v>
      </c>
      <c r="F55" s="300">
        <f>F56</f>
        <v>0</v>
      </c>
    </row>
    <row r="56" spans="2:6" x14ac:dyDescent="0.2">
      <c r="B56" s="30" t="s">
        <v>171</v>
      </c>
      <c r="C56" s="31" t="s">
        <v>172</v>
      </c>
      <c r="D56" s="295">
        <f>D59+D57</f>
        <v>0</v>
      </c>
      <c r="E56" s="295">
        <f>E59+E57</f>
        <v>0</v>
      </c>
      <c r="F56" s="296">
        <f>F59+F57</f>
        <v>0</v>
      </c>
    </row>
    <row r="57" spans="2:6" ht="25.5" x14ac:dyDescent="0.2">
      <c r="B57" s="30" t="s">
        <v>173</v>
      </c>
      <c r="C57" s="31" t="s">
        <v>174</v>
      </c>
      <c r="D57" s="295">
        <f>D58</f>
        <v>0</v>
      </c>
      <c r="E57" s="295">
        <f>E58</f>
        <v>0</v>
      </c>
      <c r="F57" s="296">
        <f>F58</f>
        <v>0</v>
      </c>
    </row>
    <row r="58" spans="2:6" ht="38.25" x14ac:dyDescent="0.2">
      <c r="B58" s="30" t="s">
        <v>175</v>
      </c>
      <c r="C58" s="31" t="s">
        <v>176</v>
      </c>
      <c r="D58" s="295"/>
      <c r="E58" s="295"/>
      <c r="F58" s="296"/>
    </row>
    <row r="59" spans="2:6" x14ac:dyDescent="0.2">
      <c r="B59" s="30" t="s">
        <v>177</v>
      </c>
      <c r="C59" s="31" t="s">
        <v>178</v>
      </c>
      <c r="D59" s="295">
        <f>D60</f>
        <v>0</v>
      </c>
      <c r="E59" s="295">
        <f>E60</f>
        <v>0</v>
      </c>
      <c r="F59" s="296">
        <f>F60</f>
        <v>0</v>
      </c>
    </row>
    <row r="60" spans="2:6" ht="25.5" x14ac:dyDescent="0.2">
      <c r="B60" s="30" t="s">
        <v>179</v>
      </c>
      <c r="C60" s="31" t="s">
        <v>180</v>
      </c>
      <c r="D60" s="295"/>
      <c r="E60" s="295"/>
      <c r="F60" s="296"/>
    </row>
    <row r="61" spans="2:6" s="27" customFormat="1" ht="25.5" x14ac:dyDescent="0.2">
      <c r="B61" s="28" t="s">
        <v>181</v>
      </c>
      <c r="C61" s="29" t="s">
        <v>182</v>
      </c>
      <c r="D61" s="299">
        <f>D62+D65</f>
        <v>0</v>
      </c>
      <c r="E61" s="299">
        <f>E62+E65</f>
        <v>0</v>
      </c>
      <c r="F61" s="300">
        <f>F62+F65</f>
        <v>0</v>
      </c>
    </row>
    <row r="62" spans="2:6" ht="76.5" x14ac:dyDescent="0.2">
      <c r="B62" s="30" t="s">
        <v>183</v>
      </c>
      <c r="C62" s="31" t="s">
        <v>184</v>
      </c>
      <c r="D62" s="295">
        <f t="shared" ref="D62:F63" si="3">D63</f>
        <v>0</v>
      </c>
      <c r="E62" s="295">
        <f t="shared" si="3"/>
        <v>0</v>
      </c>
      <c r="F62" s="296">
        <f t="shared" si="3"/>
        <v>0</v>
      </c>
    </row>
    <row r="63" spans="2:6" ht="89.25" x14ac:dyDescent="0.2">
      <c r="B63" s="30" t="s">
        <v>185</v>
      </c>
      <c r="C63" s="31" t="s">
        <v>186</v>
      </c>
      <c r="D63" s="295">
        <f t="shared" si="3"/>
        <v>0</v>
      </c>
      <c r="E63" s="295">
        <f t="shared" si="3"/>
        <v>0</v>
      </c>
      <c r="F63" s="296">
        <f t="shared" si="3"/>
        <v>0</v>
      </c>
    </row>
    <row r="64" spans="2:6" ht="76.5" x14ac:dyDescent="0.2">
      <c r="B64" s="30" t="s">
        <v>187</v>
      </c>
      <c r="C64" s="31" t="s">
        <v>188</v>
      </c>
      <c r="D64" s="295"/>
      <c r="E64" s="295"/>
      <c r="F64" s="296"/>
    </row>
    <row r="65" spans="2:6" ht="25.5" x14ac:dyDescent="0.2">
      <c r="B65" s="30" t="s">
        <v>189</v>
      </c>
      <c r="C65" s="31" t="s">
        <v>190</v>
      </c>
      <c r="D65" s="295">
        <f t="shared" ref="D65:F66" si="4">D66</f>
        <v>0</v>
      </c>
      <c r="E65" s="295">
        <f t="shared" si="4"/>
        <v>0</v>
      </c>
      <c r="F65" s="296">
        <f t="shared" si="4"/>
        <v>0</v>
      </c>
    </row>
    <row r="66" spans="2:6" ht="51" x14ac:dyDescent="0.2">
      <c r="B66" s="30" t="s">
        <v>191</v>
      </c>
      <c r="C66" s="31" t="s">
        <v>192</v>
      </c>
      <c r="D66" s="295">
        <f t="shared" si="4"/>
        <v>0</v>
      </c>
      <c r="E66" s="295">
        <f t="shared" si="4"/>
        <v>0</v>
      </c>
      <c r="F66" s="296">
        <f t="shared" si="4"/>
        <v>0</v>
      </c>
    </row>
    <row r="67" spans="2:6" ht="51" x14ac:dyDescent="0.2">
      <c r="B67" s="30" t="s">
        <v>193</v>
      </c>
      <c r="C67" s="31" t="s">
        <v>194</v>
      </c>
      <c r="D67" s="295"/>
      <c r="E67" s="295"/>
      <c r="F67" s="296"/>
    </row>
    <row r="68" spans="2:6" x14ac:dyDescent="0.2">
      <c r="B68" s="32" t="s">
        <v>195</v>
      </c>
      <c r="C68" s="33" t="s">
        <v>196</v>
      </c>
      <c r="D68" s="295">
        <f t="shared" ref="D68:F69" si="5">D69</f>
        <v>0</v>
      </c>
      <c r="E68" s="295">
        <f t="shared" si="5"/>
        <v>0</v>
      </c>
      <c r="F68" s="296">
        <f t="shared" si="5"/>
        <v>0</v>
      </c>
    </row>
    <row r="69" spans="2:6" ht="38.25" x14ac:dyDescent="0.2">
      <c r="B69" s="34" t="s">
        <v>197</v>
      </c>
      <c r="C69" s="35" t="s">
        <v>198</v>
      </c>
      <c r="D69" s="295">
        <f t="shared" si="5"/>
        <v>0</v>
      </c>
      <c r="E69" s="295">
        <f t="shared" si="5"/>
        <v>0</v>
      </c>
      <c r="F69" s="296">
        <f t="shared" si="5"/>
        <v>0</v>
      </c>
    </row>
    <row r="70" spans="2:6" ht="38.25" x14ac:dyDescent="0.2">
      <c r="B70" s="36" t="s">
        <v>199</v>
      </c>
      <c r="C70" s="37" t="s">
        <v>200</v>
      </c>
      <c r="D70" s="295"/>
      <c r="E70" s="295"/>
      <c r="F70" s="296"/>
    </row>
    <row r="71" spans="2:6" s="27" customFormat="1" x14ac:dyDescent="0.2">
      <c r="B71" s="28" t="s">
        <v>201</v>
      </c>
      <c r="C71" s="29" t="s">
        <v>202</v>
      </c>
      <c r="D71" s="299">
        <f>D73</f>
        <v>0</v>
      </c>
      <c r="E71" s="299">
        <f>E73</f>
        <v>0</v>
      </c>
      <c r="F71" s="300">
        <f>F73</f>
        <v>0</v>
      </c>
    </row>
    <row r="72" spans="2:6" s="27" customFormat="1" ht="66.75" customHeight="1" x14ac:dyDescent="0.2">
      <c r="B72" s="555" t="s">
        <v>304</v>
      </c>
      <c r="C72" s="556" t="s">
        <v>567</v>
      </c>
      <c r="D72" s="299"/>
      <c r="E72" s="299"/>
      <c r="F72" s="300"/>
    </row>
    <row r="73" spans="2:6" ht="25.5" x14ac:dyDescent="0.2">
      <c r="B73" s="30" t="s">
        <v>203</v>
      </c>
      <c r="C73" s="31" t="s">
        <v>204</v>
      </c>
      <c r="D73" s="295">
        <f t="shared" ref="D73:F73" si="6">D74</f>
        <v>0</v>
      </c>
      <c r="E73" s="295">
        <f t="shared" si="6"/>
        <v>0</v>
      </c>
      <c r="F73" s="296">
        <f t="shared" si="6"/>
        <v>0</v>
      </c>
    </row>
    <row r="74" spans="2:6" ht="38.25" x14ac:dyDescent="0.2">
      <c r="B74" s="30" t="s">
        <v>205</v>
      </c>
      <c r="C74" s="31" t="s">
        <v>206</v>
      </c>
      <c r="D74" s="295"/>
      <c r="E74" s="295"/>
      <c r="F74" s="296"/>
    </row>
    <row r="75" spans="2:6" s="27" customFormat="1" x14ac:dyDescent="0.2">
      <c r="B75" s="28" t="s">
        <v>207</v>
      </c>
      <c r="C75" s="29" t="s">
        <v>102</v>
      </c>
      <c r="D75" s="299">
        <f>D76+D78+D81+D80</f>
        <v>280000</v>
      </c>
      <c r="E75" s="299">
        <f>E76+E78</f>
        <v>0</v>
      </c>
      <c r="F75" s="300">
        <f>F76+F78</f>
        <v>0</v>
      </c>
    </row>
    <row r="76" spans="2:6" x14ac:dyDescent="0.2">
      <c r="B76" s="30" t="s">
        <v>208</v>
      </c>
      <c r="C76" s="31" t="s">
        <v>209</v>
      </c>
      <c r="D76" s="295">
        <f>D77</f>
        <v>0</v>
      </c>
      <c r="E76" s="295">
        <f>E77</f>
        <v>0</v>
      </c>
      <c r="F76" s="296">
        <f>F77</f>
        <v>0</v>
      </c>
    </row>
    <row r="77" spans="2:6" ht="25.5" x14ac:dyDescent="0.2">
      <c r="B77" s="30" t="s">
        <v>210</v>
      </c>
      <c r="C77" s="31" t="s">
        <v>211</v>
      </c>
      <c r="D77" s="295"/>
      <c r="E77" s="295"/>
      <c r="F77" s="296"/>
    </row>
    <row r="78" spans="2:6" x14ac:dyDescent="0.2">
      <c r="B78" s="30" t="s">
        <v>212</v>
      </c>
      <c r="C78" s="31" t="s">
        <v>213</v>
      </c>
      <c r="D78" s="295">
        <f>D79</f>
        <v>0</v>
      </c>
      <c r="E78" s="295">
        <f>E79</f>
        <v>0</v>
      </c>
      <c r="F78" s="296">
        <f>F79</f>
        <v>0</v>
      </c>
    </row>
    <row r="79" spans="2:6" ht="25.5" x14ac:dyDescent="0.2">
      <c r="B79" s="30" t="s">
        <v>214</v>
      </c>
      <c r="C79" s="31" t="s">
        <v>215</v>
      </c>
      <c r="D79" s="295"/>
      <c r="E79" s="295"/>
      <c r="F79" s="296"/>
    </row>
    <row r="80" spans="2:6" ht="38.25" x14ac:dyDescent="0.2">
      <c r="B80" s="621" t="s">
        <v>618</v>
      </c>
      <c r="C80" s="31" t="s">
        <v>604</v>
      </c>
      <c r="D80" s="554">
        <v>280000</v>
      </c>
      <c r="E80" s="295">
        <v>0</v>
      </c>
      <c r="F80" s="296">
        <v>0</v>
      </c>
    </row>
    <row r="81" spans="2:6" ht="25.5" x14ac:dyDescent="0.2">
      <c r="B81" s="495" t="s">
        <v>504</v>
      </c>
      <c r="C81" s="498" t="s">
        <v>506</v>
      </c>
      <c r="D81" s="494">
        <f>D82</f>
        <v>0</v>
      </c>
      <c r="E81" s="295">
        <f>E82</f>
        <v>0</v>
      </c>
      <c r="F81" s="296">
        <f>F82</f>
        <v>0</v>
      </c>
    </row>
    <row r="82" spans="2:6" ht="38.25" x14ac:dyDescent="0.2">
      <c r="B82" s="495" t="s">
        <v>504</v>
      </c>
      <c r="C82" s="498" t="s">
        <v>505</v>
      </c>
      <c r="D82" s="494"/>
      <c r="E82" s="295"/>
      <c r="F82" s="296"/>
    </row>
    <row r="83" spans="2:6" s="27" customFormat="1" x14ac:dyDescent="0.2">
      <c r="B83" s="38" t="s">
        <v>216</v>
      </c>
      <c r="C83" s="39" t="s">
        <v>217</v>
      </c>
      <c r="D83" s="301">
        <f>D84+D126</f>
        <v>42433619.920000002</v>
      </c>
      <c r="E83" s="301">
        <f>E84+E126</f>
        <v>79143251.629999995</v>
      </c>
      <c r="F83" s="301">
        <f>F84+F126</f>
        <v>75242850</v>
      </c>
    </row>
    <row r="84" spans="2:6" s="27" customFormat="1" ht="38.25" x14ac:dyDescent="0.2">
      <c r="B84" s="28" t="s">
        <v>218</v>
      </c>
      <c r="C84" s="29" t="s">
        <v>219</v>
      </c>
      <c r="D84" s="530">
        <f>D85+D96+D105+D110+D126</f>
        <v>42433619.920000002</v>
      </c>
      <c r="E84" s="530">
        <f>E85+E90+E96+E105+E110</f>
        <v>79143251.629999995</v>
      </c>
      <c r="F84" s="530">
        <f>F85+F90+F96+F105+F110+F126</f>
        <v>75242850</v>
      </c>
    </row>
    <row r="85" spans="2:6" ht="13.5" x14ac:dyDescent="0.25">
      <c r="B85" s="294" t="s">
        <v>281</v>
      </c>
      <c r="C85" s="293" t="s">
        <v>507</v>
      </c>
      <c r="D85" s="303">
        <f>D86+D90</f>
        <v>11309000</v>
      </c>
      <c r="E85" s="303">
        <f>E86+E90</f>
        <v>8889000</v>
      </c>
      <c r="F85" s="497">
        <f>F86+F90</f>
        <v>17307000</v>
      </c>
    </row>
    <row r="86" spans="2:6" x14ac:dyDescent="0.2">
      <c r="B86" s="30" t="s">
        <v>298</v>
      </c>
      <c r="C86" s="31" t="s">
        <v>221</v>
      </c>
      <c r="D86" s="494">
        <f>D87</f>
        <v>8910000</v>
      </c>
      <c r="E86" s="494">
        <f>E87</f>
        <v>8889000</v>
      </c>
      <c r="F86" s="493">
        <f>F87</f>
        <v>17307000</v>
      </c>
    </row>
    <row r="87" spans="2:6" ht="25.5" x14ac:dyDescent="0.2">
      <c r="B87" s="30" t="s">
        <v>299</v>
      </c>
      <c r="C87" s="31" t="s">
        <v>222</v>
      </c>
      <c r="D87" s="494">
        <f>D88+D89</f>
        <v>8910000</v>
      </c>
      <c r="E87" s="494">
        <f>E88+E89</f>
        <v>8889000</v>
      </c>
      <c r="F87" s="493">
        <f>F88+F89</f>
        <v>17307000</v>
      </c>
    </row>
    <row r="88" spans="2:6" ht="38.25" x14ac:dyDescent="0.2">
      <c r="B88" s="41" t="s">
        <v>300</v>
      </c>
      <c r="C88" s="42" t="s">
        <v>590</v>
      </c>
      <c r="D88" s="494">
        <v>8756000</v>
      </c>
      <c r="E88" s="494">
        <v>8737000</v>
      </c>
      <c r="F88" s="493">
        <v>17151000</v>
      </c>
    </row>
    <row r="89" spans="2:6" ht="38.25" x14ac:dyDescent="0.2">
      <c r="B89" s="41" t="s">
        <v>301</v>
      </c>
      <c r="C89" s="42" t="s">
        <v>591</v>
      </c>
      <c r="D89" s="494">
        <v>154000</v>
      </c>
      <c r="E89" s="494">
        <v>152000</v>
      </c>
      <c r="F89" s="493">
        <v>156000</v>
      </c>
    </row>
    <row r="90" spans="2:6" ht="15" customHeight="1" x14ac:dyDescent="0.25">
      <c r="B90" s="294" t="s">
        <v>508</v>
      </c>
      <c r="C90" s="293" t="s">
        <v>259</v>
      </c>
      <c r="D90" s="303">
        <f>D91+D94+D95+D92+D93</f>
        <v>2399000</v>
      </c>
      <c r="E90" s="303">
        <f>E92</f>
        <v>0</v>
      </c>
      <c r="F90" s="497">
        <f>F92</f>
        <v>0</v>
      </c>
    </row>
    <row r="91" spans="2:6" ht="25.5" x14ac:dyDescent="0.2">
      <c r="B91" s="495" t="s">
        <v>509</v>
      </c>
      <c r="C91" s="496" t="s">
        <v>510</v>
      </c>
      <c r="D91" s="494">
        <v>139000</v>
      </c>
      <c r="E91" s="295">
        <v>0</v>
      </c>
      <c r="F91" s="296">
        <v>0</v>
      </c>
    </row>
    <row r="92" spans="2:6" ht="63.75" x14ac:dyDescent="0.2">
      <c r="B92" s="495" t="s">
        <v>511</v>
      </c>
      <c r="C92" s="496" t="s">
        <v>512</v>
      </c>
      <c r="D92" s="554">
        <v>600000</v>
      </c>
      <c r="E92" s="295">
        <v>0</v>
      </c>
      <c r="F92" s="296">
        <v>0</v>
      </c>
    </row>
    <row r="93" spans="2:6" ht="25.5" x14ac:dyDescent="0.2">
      <c r="B93" s="495" t="s">
        <v>622</v>
      </c>
      <c r="C93" s="496" t="s">
        <v>623</v>
      </c>
      <c r="D93" s="554">
        <v>1600000</v>
      </c>
      <c r="E93" s="295">
        <v>0</v>
      </c>
      <c r="F93" s="296">
        <v>0</v>
      </c>
    </row>
    <row r="94" spans="2:6" ht="38.25" x14ac:dyDescent="0.2">
      <c r="B94" s="495" t="s">
        <v>513</v>
      </c>
      <c r="C94" s="496" t="s">
        <v>514</v>
      </c>
      <c r="D94" s="494">
        <v>60000</v>
      </c>
      <c r="E94" s="295">
        <v>0</v>
      </c>
      <c r="F94" s="296">
        <v>0</v>
      </c>
    </row>
    <row r="95" spans="2:6" ht="63.75" x14ac:dyDescent="0.2">
      <c r="B95" s="499" t="s">
        <v>515</v>
      </c>
      <c r="C95" s="496" t="s">
        <v>516</v>
      </c>
      <c r="D95" s="295">
        <v>0</v>
      </c>
      <c r="E95" s="295">
        <v>0</v>
      </c>
      <c r="F95" s="296">
        <v>0</v>
      </c>
    </row>
    <row r="96" spans="2:6" ht="27" x14ac:dyDescent="0.25">
      <c r="B96" s="294" t="s">
        <v>291</v>
      </c>
      <c r="C96" s="293" t="s">
        <v>293</v>
      </c>
      <c r="D96" s="303">
        <f>D103+D97+D99</f>
        <v>30388900</v>
      </c>
      <c r="E96" s="303">
        <f>E103+E97+E99+E101</f>
        <v>69514300</v>
      </c>
      <c r="F96" s="303">
        <f>F103+F97+F99</f>
        <v>57000000</v>
      </c>
    </row>
    <row r="97" spans="2:6" ht="25.5" x14ac:dyDescent="0.2">
      <c r="B97" s="495" t="s">
        <v>292</v>
      </c>
      <c r="C97" s="496" t="s">
        <v>518</v>
      </c>
      <c r="D97" s="494">
        <f t="shared" ref="D97:F103" si="7">D98</f>
        <v>30000000</v>
      </c>
      <c r="E97" s="494">
        <f t="shared" si="7"/>
        <v>57000000</v>
      </c>
      <c r="F97" s="494">
        <f t="shared" si="7"/>
        <v>57000000</v>
      </c>
    </row>
    <row r="98" spans="2:6" ht="38.25" x14ac:dyDescent="0.2">
      <c r="B98" s="495" t="s">
        <v>290</v>
      </c>
      <c r="C98" s="496" t="s">
        <v>323</v>
      </c>
      <c r="D98" s="612">
        <v>30000000</v>
      </c>
      <c r="E98" s="494">
        <v>57000000</v>
      </c>
      <c r="F98" s="493">
        <v>57000000</v>
      </c>
    </row>
    <row r="99" spans="2:6" ht="25.5" x14ac:dyDescent="0.2">
      <c r="B99" s="495" t="s">
        <v>324</v>
      </c>
      <c r="C99" s="496" t="s">
        <v>517</v>
      </c>
      <c r="D99" s="295">
        <f t="shared" si="7"/>
        <v>0</v>
      </c>
      <c r="E99" s="494">
        <f t="shared" si="7"/>
        <v>3062200</v>
      </c>
      <c r="F99" s="494">
        <f t="shared" si="7"/>
        <v>0</v>
      </c>
    </row>
    <row r="100" spans="2:6" ht="78.75" customHeight="1" x14ac:dyDescent="0.2">
      <c r="B100" s="495" t="s">
        <v>326</v>
      </c>
      <c r="C100" s="496" t="s">
        <v>327</v>
      </c>
      <c r="D100" s="295">
        <v>0</v>
      </c>
      <c r="E100" s="494">
        <v>3062200</v>
      </c>
      <c r="F100" s="493">
        <v>0</v>
      </c>
    </row>
    <row r="101" spans="2:6" ht="25.5" x14ac:dyDescent="0.2">
      <c r="B101" s="495" t="s">
        <v>519</v>
      </c>
      <c r="C101" s="496" t="s">
        <v>335</v>
      </c>
      <c r="D101" s="295">
        <f t="shared" si="7"/>
        <v>0</v>
      </c>
      <c r="E101" s="494">
        <f t="shared" si="7"/>
        <v>0</v>
      </c>
      <c r="F101" s="494">
        <f t="shared" si="7"/>
        <v>0</v>
      </c>
    </row>
    <row r="102" spans="2:6" ht="41.25" customHeight="1" x14ac:dyDescent="0.2">
      <c r="B102" s="495" t="s">
        <v>334</v>
      </c>
      <c r="C102" s="496" t="s">
        <v>520</v>
      </c>
      <c r="D102" s="295">
        <v>0</v>
      </c>
      <c r="E102" s="494">
        <v>0</v>
      </c>
      <c r="F102" s="493">
        <v>0</v>
      </c>
    </row>
    <row r="103" spans="2:6" x14ac:dyDescent="0.2">
      <c r="B103" s="495" t="s">
        <v>276</v>
      </c>
      <c r="C103" s="496" t="s">
        <v>337</v>
      </c>
      <c r="D103" s="494">
        <f t="shared" si="7"/>
        <v>388900</v>
      </c>
      <c r="E103" s="295">
        <f t="shared" si="7"/>
        <v>9452100</v>
      </c>
      <c r="F103" s="494">
        <f t="shared" si="7"/>
        <v>0</v>
      </c>
    </row>
    <row r="104" spans="2:6" x14ac:dyDescent="0.2">
      <c r="B104" s="495" t="s">
        <v>276</v>
      </c>
      <c r="C104" s="625" t="s">
        <v>277</v>
      </c>
      <c r="D104" s="622">
        <f>1250000-861100</f>
        <v>388900</v>
      </c>
      <c r="E104" s="295">
        <v>9452100</v>
      </c>
      <c r="F104" s="493">
        <v>0</v>
      </c>
    </row>
    <row r="105" spans="2:6" ht="27" x14ac:dyDescent="0.25">
      <c r="B105" s="294" t="s">
        <v>282</v>
      </c>
      <c r="C105" s="293" t="s">
        <v>225</v>
      </c>
      <c r="D105" s="303">
        <f>D106+D108</f>
        <v>665719.92000000004</v>
      </c>
      <c r="E105" s="303">
        <f>E106+E108</f>
        <v>739951.63</v>
      </c>
      <c r="F105" s="497">
        <f>F106+F108</f>
        <v>935850</v>
      </c>
    </row>
    <row r="106" spans="2:6" ht="25.5" x14ac:dyDescent="0.2">
      <c r="B106" s="30" t="s">
        <v>283</v>
      </c>
      <c r="C106" s="31" t="s">
        <v>226</v>
      </c>
      <c r="D106" s="494">
        <f>D107</f>
        <v>32700</v>
      </c>
      <c r="E106" s="494">
        <f>E107</f>
        <v>32700</v>
      </c>
      <c r="F106" s="493">
        <f>F107</f>
        <v>32700</v>
      </c>
    </row>
    <row r="107" spans="2:6" ht="38.25" x14ac:dyDescent="0.2">
      <c r="B107" s="30" t="s">
        <v>278</v>
      </c>
      <c r="C107" s="31" t="s">
        <v>227</v>
      </c>
      <c r="D107" s="494">
        <v>32700</v>
      </c>
      <c r="E107" s="554">
        <v>32700</v>
      </c>
      <c r="F107" s="604">
        <v>32700</v>
      </c>
    </row>
    <row r="108" spans="2:6" ht="38.25" x14ac:dyDescent="0.2">
      <c r="B108" s="30" t="s">
        <v>284</v>
      </c>
      <c r="C108" s="31" t="s">
        <v>228</v>
      </c>
      <c r="D108" s="494">
        <f>D109</f>
        <v>633019.92000000004</v>
      </c>
      <c r="E108" s="494">
        <f>E109</f>
        <v>707251.63</v>
      </c>
      <c r="F108" s="493">
        <f>F109</f>
        <v>903150</v>
      </c>
    </row>
    <row r="109" spans="2:6" ht="38.25" x14ac:dyDescent="0.2">
      <c r="B109" s="30" t="s">
        <v>275</v>
      </c>
      <c r="C109" s="31" t="s">
        <v>229</v>
      </c>
      <c r="D109" s="494">
        <v>633019.92000000004</v>
      </c>
      <c r="E109" s="494">
        <v>707251.63</v>
      </c>
      <c r="F109" s="493">
        <v>903150</v>
      </c>
    </row>
    <row r="110" spans="2:6" ht="13.5" x14ac:dyDescent="0.25">
      <c r="B110" s="294" t="s">
        <v>266</v>
      </c>
      <c r="C110" s="293" t="s">
        <v>267</v>
      </c>
      <c r="D110" s="303">
        <f>D113+D112</f>
        <v>70000</v>
      </c>
      <c r="E110" s="303">
        <f>E113</f>
        <v>0</v>
      </c>
      <c r="F110" s="497">
        <f>F113</f>
        <v>0</v>
      </c>
    </row>
    <row r="111" spans="2:6" s="562" customFormat="1" ht="38.25" x14ac:dyDescent="0.2">
      <c r="B111" s="495" t="s">
        <v>563</v>
      </c>
      <c r="C111" s="498" t="s">
        <v>564</v>
      </c>
      <c r="D111" s="565">
        <v>0</v>
      </c>
      <c r="E111" s="565">
        <v>0</v>
      </c>
      <c r="F111" s="566">
        <v>0</v>
      </c>
    </row>
    <row r="112" spans="2:6" ht="38.25" x14ac:dyDescent="0.2">
      <c r="B112" s="552" t="s">
        <v>561</v>
      </c>
      <c r="C112" s="553" t="s">
        <v>562</v>
      </c>
      <c r="D112" s="554">
        <v>0</v>
      </c>
      <c r="E112" s="563">
        <v>0</v>
      </c>
      <c r="F112" s="564">
        <v>0</v>
      </c>
    </row>
    <row r="113" spans="2:6" ht="65.25" customHeight="1" x14ac:dyDescent="0.2">
      <c r="B113" s="30" t="s">
        <v>295</v>
      </c>
      <c r="C113" s="31" t="s">
        <v>592</v>
      </c>
      <c r="D113" s="494">
        <v>70000</v>
      </c>
      <c r="E113" s="295">
        <v>0</v>
      </c>
      <c r="F113" s="296">
        <v>0</v>
      </c>
    </row>
    <row r="114" spans="2:6" hidden="1" x14ac:dyDescent="0.2">
      <c r="B114" s="43" t="s">
        <v>230</v>
      </c>
      <c r="C114" s="40" t="s">
        <v>231</v>
      </c>
      <c r="D114" s="302">
        <f>D115+D117</f>
        <v>0</v>
      </c>
      <c r="E114" s="302">
        <f>E115+E117</f>
        <v>0</v>
      </c>
      <c r="F114" s="302">
        <f>F115+F117</f>
        <v>0</v>
      </c>
    </row>
    <row r="115" spans="2:6" ht="51" hidden="1" x14ac:dyDescent="0.2">
      <c r="B115" s="30" t="s">
        <v>232</v>
      </c>
      <c r="C115" s="31" t="s">
        <v>233</v>
      </c>
      <c r="D115" s="295">
        <f>D116</f>
        <v>0</v>
      </c>
      <c r="E115" s="295">
        <f>E116</f>
        <v>0</v>
      </c>
      <c r="F115" s="296">
        <f>F116</f>
        <v>0</v>
      </c>
    </row>
    <row r="116" spans="2:6" ht="51" hidden="1" x14ac:dyDescent="0.2">
      <c r="B116" s="30" t="s">
        <v>234</v>
      </c>
      <c r="C116" s="31" t="s">
        <v>235</v>
      </c>
      <c r="D116" s="295"/>
      <c r="E116" s="295"/>
      <c r="F116" s="296"/>
    </row>
    <row r="117" spans="2:6" ht="25.5" hidden="1" x14ac:dyDescent="0.2">
      <c r="B117" s="30" t="s">
        <v>236</v>
      </c>
      <c r="C117" s="31" t="s">
        <v>237</v>
      </c>
      <c r="D117" s="295">
        <f>SUM(D118:D125)</f>
        <v>0</v>
      </c>
      <c r="E117" s="295">
        <f>SUM(E118:E125)</f>
        <v>0</v>
      </c>
      <c r="F117" s="295">
        <f>SUM(F118:F125)</f>
        <v>0</v>
      </c>
    </row>
    <row r="118" spans="2:6" ht="38.25" hidden="1" x14ac:dyDescent="0.2">
      <c r="B118" s="30" t="s">
        <v>238</v>
      </c>
      <c r="C118" s="31" t="s">
        <v>239</v>
      </c>
      <c r="D118" s="295"/>
      <c r="E118" s="295"/>
      <c r="F118" s="296"/>
    </row>
    <row r="119" spans="2:6" ht="63.75" hidden="1" x14ac:dyDescent="0.2">
      <c r="B119" s="30" t="s">
        <v>240</v>
      </c>
      <c r="C119" s="31" t="s">
        <v>241</v>
      </c>
      <c r="D119" s="295"/>
      <c r="E119" s="295"/>
      <c r="F119" s="296"/>
    </row>
    <row r="120" spans="2:6" ht="38.25" hidden="1" x14ac:dyDescent="0.2">
      <c r="B120" s="30" t="s">
        <v>242</v>
      </c>
      <c r="C120" s="31" t="s">
        <v>243</v>
      </c>
      <c r="D120" s="295"/>
      <c r="E120" s="295"/>
      <c r="F120" s="296"/>
    </row>
    <row r="121" spans="2:6" ht="51" hidden="1" x14ac:dyDescent="0.2">
      <c r="B121" s="30" t="s">
        <v>244</v>
      </c>
      <c r="C121" s="31" t="s">
        <v>245</v>
      </c>
      <c r="D121" s="295"/>
      <c r="E121" s="295"/>
      <c r="F121" s="296"/>
    </row>
    <row r="122" spans="2:6" ht="51" hidden="1" x14ac:dyDescent="0.2">
      <c r="B122" s="30" t="s">
        <v>246</v>
      </c>
      <c r="C122" s="31" t="s">
        <v>247</v>
      </c>
      <c r="D122" s="295"/>
      <c r="E122" s="295"/>
      <c r="F122" s="296"/>
    </row>
    <row r="123" spans="2:6" ht="76.5" hidden="1" x14ac:dyDescent="0.2">
      <c r="B123" s="30" t="s">
        <v>248</v>
      </c>
      <c r="C123" s="31" t="s">
        <v>249</v>
      </c>
      <c r="D123" s="295"/>
      <c r="E123" s="295"/>
      <c r="F123" s="296"/>
    </row>
    <row r="124" spans="2:6" ht="51" hidden="1" x14ac:dyDescent="0.2">
      <c r="B124" s="30" t="s">
        <v>250</v>
      </c>
      <c r="C124" s="31" t="s">
        <v>251</v>
      </c>
      <c r="D124" s="295"/>
      <c r="E124" s="295"/>
      <c r="F124" s="296"/>
    </row>
    <row r="125" spans="2:6" ht="51" hidden="1" x14ac:dyDescent="0.2">
      <c r="B125" s="30" t="s">
        <v>252</v>
      </c>
      <c r="C125" s="31" t="s">
        <v>253</v>
      </c>
      <c r="D125" s="295"/>
      <c r="E125" s="295"/>
      <c r="F125" s="296"/>
    </row>
    <row r="126" spans="2:6" s="27" customFormat="1" x14ac:dyDescent="0.2">
      <c r="B126" s="294" t="s">
        <v>254</v>
      </c>
      <c r="C126" s="500" t="s">
        <v>255</v>
      </c>
      <c r="D126" s="501">
        <f>D127</f>
        <v>0</v>
      </c>
      <c r="E126" s="501">
        <f>E127</f>
        <v>0</v>
      </c>
      <c r="F126" s="502">
        <f>F127</f>
        <v>0</v>
      </c>
    </row>
    <row r="127" spans="2:6" ht="25.5" x14ac:dyDescent="0.2">
      <c r="B127" s="43" t="s">
        <v>285</v>
      </c>
      <c r="C127" s="40" t="s">
        <v>256</v>
      </c>
      <c r="D127" s="295">
        <f>D128+D129</f>
        <v>0</v>
      </c>
      <c r="E127" s="295">
        <f>E128+E129</f>
        <v>0</v>
      </c>
      <c r="F127" s="296">
        <f>F128+F129</f>
        <v>0</v>
      </c>
    </row>
    <row r="128" spans="2:6" ht="63.75" x14ac:dyDescent="0.2">
      <c r="B128" s="30" t="s">
        <v>286</v>
      </c>
      <c r="C128" s="31" t="s">
        <v>257</v>
      </c>
      <c r="D128" s="295">
        <v>0</v>
      </c>
      <c r="E128" s="295">
        <v>0</v>
      </c>
      <c r="F128" s="296">
        <v>0</v>
      </c>
    </row>
    <row r="129" spans="2:6" ht="25.5" x14ac:dyDescent="0.2">
      <c r="B129" s="30" t="s">
        <v>280</v>
      </c>
      <c r="C129" s="31" t="s">
        <v>256</v>
      </c>
      <c r="D129" s="295">
        <v>0</v>
      </c>
      <c r="E129" s="295">
        <v>0</v>
      </c>
      <c r="F129" s="296">
        <v>0</v>
      </c>
    </row>
    <row r="130" spans="2:6" ht="13.5" thickBot="1" x14ac:dyDescent="0.25">
      <c r="B130" s="44"/>
      <c r="C130" s="45" t="s">
        <v>258</v>
      </c>
      <c r="D130" s="304">
        <f>D83+D12</f>
        <v>64624427.920000002</v>
      </c>
      <c r="E130" s="304">
        <f>E83+E12</f>
        <v>103023995.63</v>
      </c>
      <c r="F130" s="305">
        <f>F83+F12</f>
        <v>100257317</v>
      </c>
    </row>
  </sheetData>
  <mergeCells count="4">
    <mergeCell ref="E3:F3"/>
    <mergeCell ref="B7:F7"/>
    <mergeCell ref="B8:F8"/>
    <mergeCell ref="B9:F9"/>
  </mergeCells>
  <pageMargins left="0.15748031496062992" right="0.15748031496062992" top="0.15748031496062992" bottom="0.15748031496062992" header="0.15748031496062992" footer="0.51181102362204722"/>
  <pageSetup paperSize="9" scale="9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15"/>
  <sheetViews>
    <sheetView workbookViewId="0">
      <selection activeCell="I13" sqref="I13"/>
    </sheetView>
  </sheetViews>
  <sheetFormatPr defaultRowHeight="15" x14ac:dyDescent="0.25"/>
  <cols>
    <col min="5" max="5" width="12.5703125" customWidth="1"/>
  </cols>
  <sheetData>
    <row r="1" spans="1:11" x14ac:dyDescent="0.25">
      <c r="I1" s="94" t="s">
        <v>602</v>
      </c>
    </row>
    <row r="2" spans="1:11" x14ac:dyDescent="0.25">
      <c r="I2" s="94" t="s">
        <v>359</v>
      </c>
    </row>
    <row r="3" spans="1:11" x14ac:dyDescent="0.25">
      <c r="I3" s="94" t="s">
        <v>260</v>
      </c>
    </row>
    <row r="4" spans="1:11" x14ac:dyDescent="0.25">
      <c r="I4" s="95" t="s">
        <v>613</v>
      </c>
    </row>
    <row r="5" spans="1:11" ht="26.25" customHeight="1" x14ac:dyDescent="0.25">
      <c r="I5" s="645" t="s">
        <v>625</v>
      </c>
      <c r="J5" s="645"/>
    </row>
    <row r="6" spans="1:11" x14ac:dyDescent="0.25">
      <c r="A6" s="652" t="s">
        <v>360</v>
      </c>
      <c r="B6" s="652"/>
      <c r="C6" s="652"/>
      <c r="D6" s="652"/>
      <c r="E6" s="652"/>
      <c r="F6" s="652"/>
      <c r="G6" s="652"/>
      <c r="H6" s="652"/>
      <c r="I6" s="652"/>
      <c r="J6" s="652"/>
    </row>
    <row r="7" spans="1:11" x14ac:dyDescent="0.25">
      <c r="A7" s="652" t="s">
        <v>370</v>
      </c>
      <c r="B7" s="652"/>
      <c r="C7" s="652"/>
      <c r="D7" s="652"/>
      <c r="E7" s="652"/>
      <c r="F7" s="652"/>
      <c r="G7" s="652"/>
      <c r="H7" s="652"/>
      <c r="I7" s="652"/>
      <c r="J7" s="652"/>
    </row>
    <row r="8" spans="1:11" x14ac:dyDescent="0.25">
      <c r="A8" s="652" t="s">
        <v>580</v>
      </c>
      <c r="B8" s="652"/>
      <c r="C8" s="652"/>
      <c r="D8" s="652"/>
      <c r="E8" s="652"/>
      <c r="F8" s="652"/>
      <c r="G8" s="652"/>
      <c r="H8" s="652"/>
      <c r="I8" s="652"/>
      <c r="J8" s="652"/>
    </row>
    <row r="9" spans="1:11" x14ac:dyDescent="0.25">
      <c r="A9" s="96"/>
      <c r="B9" s="96"/>
      <c r="C9" s="96"/>
      <c r="D9" s="96"/>
      <c r="E9" s="96"/>
      <c r="F9" s="96"/>
      <c r="G9" s="96"/>
      <c r="H9" s="96"/>
    </row>
    <row r="10" spans="1:11" x14ac:dyDescent="0.25">
      <c r="A10" s="96"/>
      <c r="B10" s="96"/>
      <c r="C10" s="96"/>
      <c r="D10" s="96"/>
      <c r="E10" s="96"/>
      <c r="F10" s="96"/>
      <c r="G10" s="96"/>
      <c r="H10" s="96"/>
    </row>
    <row r="11" spans="1:11" x14ac:dyDescent="0.25">
      <c r="A11" s="96"/>
      <c r="B11" s="96"/>
      <c r="C11" s="96"/>
      <c r="D11" s="96"/>
      <c r="E11" s="96"/>
      <c r="F11" s="96"/>
      <c r="G11" s="96"/>
      <c r="H11" s="96"/>
      <c r="J11" s="107" t="s">
        <v>72</v>
      </c>
      <c r="K11" s="107"/>
    </row>
    <row r="12" spans="1:11" ht="23.25" customHeight="1" x14ac:dyDescent="0.25">
      <c r="A12" s="653" t="s">
        <v>84</v>
      </c>
      <c r="B12" s="653" t="s">
        <v>361</v>
      </c>
      <c r="C12" s="649" t="s">
        <v>362</v>
      </c>
      <c r="D12" s="651"/>
      <c r="E12" s="651"/>
      <c r="F12" s="651"/>
      <c r="G12" s="650"/>
      <c r="H12" s="649" t="s">
        <v>363</v>
      </c>
      <c r="I12" s="651"/>
      <c r="J12" s="650"/>
      <c r="K12" s="97"/>
    </row>
    <row r="13" spans="1:11" ht="25.5" x14ac:dyDescent="0.25">
      <c r="A13" s="654"/>
      <c r="B13" s="654"/>
      <c r="C13" s="98" t="s">
        <v>364</v>
      </c>
      <c r="D13" s="98" t="s">
        <v>365</v>
      </c>
      <c r="E13" s="98" t="s">
        <v>366</v>
      </c>
      <c r="F13" s="98" t="s">
        <v>367</v>
      </c>
      <c r="G13" s="98" t="s">
        <v>65</v>
      </c>
      <c r="H13" s="98" t="s">
        <v>540</v>
      </c>
      <c r="I13" s="98" t="s">
        <v>548</v>
      </c>
      <c r="J13" s="98" t="s">
        <v>576</v>
      </c>
      <c r="K13" s="97"/>
    </row>
    <row r="14" spans="1:11" x14ac:dyDescent="0.25">
      <c r="A14" s="649" t="s">
        <v>368</v>
      </c>
      <c r="B14" s="650"/>
      <c r="C14" s="649"/>
      <c r="D14" s="651"/>
      <c r="E14" s="651"/>
      <c r="F14" s="650"/>
      <c r="G14" s="99"/>
      <c r="H14" s="100">
        <f>H15</f>
        <v>578712</v>
      </c>
      <c r="I14" s="100">
        <f t="shared" ref="I14:J14" si="0">I15</f>
        <v>578712</v>
      </c>
      <c r="J14" s="100">
        <f t="shared" si="0"/>
        <v>578712</v>
      </c>
      <c r="K14" s="97"/>
    </row>
    <row r="15" spans="1:11" ht="90" x14ac:dyDescent="0.25">
      <c r="A15" s="101">
        <v>1</v>
      </c>
      <c r="B15" s="102" t="s">
        <v>369</v>
      </c>
      <c r="C15" s="103">
        <v>10</v>
      </c>
      <c r="D15" s="103">
        <v>1</v>
      </c>
      <c r="E15" s="104" t="s">
        <v>501</v>
      </c>
      <c r="F15" s="105">
        <v>310</v>
      </c>
      <c r="G15" s="105">
        <v>264</v>
      </c>
      <c r="H15" s="106">
        <v>578712</v>
      </c>
      <c r="I15" s="106">
        <v>578712</v>
      </c>
      <c r="J15" s="106">
        <v>578712</v>
      </c>
      <c r="K15" s="47"/>
    </row>
  </sheetData>
  <mergeCells count="10">
    <mergeCell ref="I5:J5"/>
    <mergeCell ref="A14:B14"/>
    <mergeCell ref="C14:F14"/>
    <mergeCell ref="A6:J6"/>
    <mergeCell ref="A7:J7"/>
    <mergeCell ref="A8:J8"/>
    <mergeCell ref="A12:A13"/>
    <mergeCell ref="B12:B13"/>
    <mergeCell ref="C12:G12"/>
    <mergeCell ref="H12:J12"/>
  </mergeCells>
  <pageMargins left="0.7" right="0.7" top="0.75" bottom="0.75" header="0.3" footer="0.3"/>
  <pageSetup paperSize="9" scale="84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40"/>
  <sheetViews>
    <sheetView workbookViewId="0">
      <selection activeCell="A2" sqref="A2"/>
    </sheetView>
  </sheetViews>
  <sheetFormatPr defaultRowHeight="15" x14ac:dyDescent="0.25"/>
  <cols>
    <col min="1" max="1" width="102.7109375" customWidth="1"/>
  </cols>
  <sheetData>
    <row r="1" spans="1:2" ht="60" x14ac:dyDescent="0.25">
      <c r="A1" s="123" t="s">
        <v>615</v>
      </c>
    </row>
    <row r="2" spans="1:2" x14ac:dyDescent="0.25">
      <c r="A2" s="619" t="s">
        <v>625</v>
      </c>
      <c r="B2" s="618"/>
    </row>
    <row r="3" spans="1:2" x14ac:dyDescent="0.25">
      <c r="A3" s="124"/>
    </row>
    <row r="4" spans="1:2" x14ac:dyDescent="0.25">
      <c r="A4" s="124"/>
    </row>
    <row r="5" spans="1:2" x14ac:dyDescent="0.25">
      <c r="A5" s="124"/>
    </row>
    <row r="6" spans="1:2" ht="28.5" x14ac:dyDescent="0.25">
      <c r="A6" s="125" t="s">
        <v>556</v>
      </c>
    </row>
    <row r="7" spans="1:2" x14ac:dyDescent="0.25">
      <c r="A7" s="124"/>
    </row>
    <row r="8" spans="1:2" ht="30" x14ac:dyDescent="0.25">
      <c r="A8" s="126" t="s">
        <v>415</v>
      </c>
    </row>
    <row r="9" spans="1:2" ht="45" x14ac:dyDescent="0.25">
      <c r="A9" s="126" t="s">
        <v>416</v>
      </c>
    </row>
    <row r="10" spans="1:2" x14ac:dyDescent="0.25">
      <c r="A10" s="126" t="s">
        <v>417</v>
      </c>
    </row>
    <row r="11" spans="1:2" ht="45" x14ac:dyDescent="0.25">
      <c r="A11" s="126" t="s">
        <v>418</v>
      </c>
    </row>
    <row r="12" spans="1:2" ht="30" x14ac:dyDescent="0.25">
      <c r="A12" s="126" t="s">
        <v>419</v>
      </c>
    </row>
    <row r="13" spans="1:2" ht="30" x14ac:dyDescent="0.25">
      <c r="A13" s="126" t="s">
        <v>420</v>
      </c>
    </row>
    <row r="14" spans="1:2" ht="45" x14ac:dyDescent="0.25">
      <c r="A14" s="126" t="s">
        <v>421</v>
      </c>
    </row>
    <row r="15" spans="1:2" x14ac:dyDescent="0.25">
      <c r="A15" s="126" t="s">
        <v>422</v>
      </c>
    </row>
    <row r="16" spans="1:2" ht="30" x14ac:dyDescent="0.25">
      <c r="A16" s="126" t="s">
        <v>423</v>
      </c>
    </row>
    <row r="17" spans="1:1" x14ac:dyDescent="0.25">
      <c r="A17" s="126" t="s">
        <v>424</v>
      </c>
    </row>
    <row r="18" spans="1:1" ht="90" x14ac:dyDescent="0.25">
      <c r="A18" s="126" t="s">
        <v>425</v>
      </c>
    </row>
    <row r="19" spans="1:1" x14ac:dyDescent="0.25">
      <c r="A19" s="126" t="s">
        <v>426</v>
      </c>
    </row>
    <row r="20" spans="1:1" ht="30" x14ac:dyDescent="0.25">
      <c r="A20" s="126" t="s">
        <v>427</v>
      </c>
    </row>
    <row r="21" spans="1:1" ht="30" x14ac:dyDescent="0.25">
      <c r="A21" s="126" t="s">
        <v>428</v>
      </c>
    </row>
    <row r="22" spans="1:1" ht="30" x14ac:dyDescent="0.25">
      <c r="A22" s="126" t="s">
        <v>429</v>
      </c>
    </row>
    <row r="23" spans="1:1" x14ac:dyDescent="0.25">
      <c r="A23" s="126" t="s">
        <v>430</v>
      </c>
    </row>
    <row r="24" spans="1:1" x14ac:dyDescent="0.25">
      <c r="A24" s="127" t="s">
        <v>431</v>
      </c>
    </row>
    <row r="25" spans="1:1" ht="30" x14ac:dyDescent="0.25">
      <c r="A25" s="127" t="s">
        <v>432</v>
      </c>
    </row>
    <row r="26" spans="1:1" ht="30" x14ac:dyDescent="0.25">
      <c r="A26" s="127" t="s">
        <v>433</v>
      </c>
    </row>
    <row r="27" spans="1:1" ht="30" x14ac:dyDescent="0.25">
      <c r="A27" s="127" t="s">
        <v>434</v>
      </c>
    </row>
    <row r="28" spans="1:1" ht="30" x14ac:dyDescent="0.25">
      <c r="A28" s="127" t="s">
        <v>435</v>
      </c>
    </row>
    <row r="29" spans="1:1" x14ac:dyDescent="0.25">
      <c r="A29" s="128" t="s">
        <v>436</v>
      </c>
    </row>
    <row r="30" spans="1:1" ht="30" x14ac:dyDescent="0.25">
      <c r="A30" s="127" t="s">
        <v>437</v>
      </c>
    </row>
    <row r="31" spans="1:1" ht="45" x14ac:dyDescent="0.25">
      <c r="A31" s="126" t="s">
        <v>438</v>
      </c>
    </row>
    <row r="32" spans="1:1" ht="60" x14ac:dyDescent="0.25">
      <c r="A32" s="129" t="s">
        <v>439</v>
      </c>
    </row>
    <row r="33" spans="1:1" ht="63" x14ac:dyDescent="0.25">
      <c r="A33" s="126" t="s">
        <v>440</v>
      </c>
    </row>
    <row r="34" spans="1:1" ht="110.25" x14ac:dyDescent="0.25">
      <c r="A34" s="130" t="s">
        <v>441</v>
      </c>
    </row>
    <row r="35" spans="1:1" ht="15.75" x14ac:dyDescent="0.25">
      <c r="A35" s="130" t="s">
        <v>442</v>
      </c>
    </row>
    <row r="36" spans="1:1" ht="15.75" x14ac:dyDescent="0.25">
      <c r="A36" s="131" t="s">
        <v>443</v>
      </c>
    </row>
    <row r="37" spans="1:1" ht="15.75" x14ac:dyDescent="0.25">
      <c r="A37" s="130" t="s">
        <v>444</v>
      </c>
    </row>
    <row r="38" spans="1:1" ht="31.5" x14ac:dyDescent="0.25">
      <c r="A38" s="130" t="s">
        <v>445</v>
      </c>
    </row>
    <row r="39" spans="1:1" ht="15.75" x14ac:dyDescent="0.25">
      <c r="A39" s="130" t="s">
        <v>446</v>
      </c>
    </row>
    <row r="40" spans="1:1" ht="15.75" x14ac:dyDescent="0.25">
      <c r="A40" s="132"/>
    </row>
  </sheetData>
  <hyperlinks>
    <hyperlink ref="A32" r:id="rId1" display="https://orenstat.gks.ru/" xr:uid="{00000000-0004-0000-0A00-000000000000}"/>
  </hyperlinks>
  <pageMargins left="0.7" right="0.7" top="0.75" bottom="0.75" header="0.3" footer="0.3"/>
  <pageSetup paperSize="9" orientation="portrait" horizontalDpi="0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6"/>
  <sheetViews>
    <sheetView view="pageBreakPreview" zoomScaleSheetLayoutView="100" workbookViewId="0">
      <selection activeCell="J14" sqref="J14"/>
    </sheetView>
  </sheetViews>
  <sheetFormatPr defaultRowHeight="12.75" x14ac:dyDescent="0.2"/>
  <cols>
    <col min="1" max="1" width="5.140625" style="1" customWidth="1"/>
    <col min="2" max="2" width="11.28515625" style="1" customWidth="1"/>
    <col min="3" max="3" width="9.140625" style="1" customWidth="1"/>
    <col min="4" max="4" width="9.140625" style="1"/>
    <col min="5" max="7" width="13.140625" style="1" customWidth="1"/>
    <col min="8" max="10" width="12.28515625" style="1" customWidth="1"/>
    <col min="11" max="11" width="31.42578125" style="1" customWidth="1"/>
    <col min="12" max="257" width="9.140625" style="1"/>
    <col min="258" max="258" width="11.28515625" style="1" customWidth="1"/>
    <col min="259" max="259" width="9.140625" style="1" customWidth="1"/>
    <col min="260" max="260" width="9.140625" style="1"/>
    <col min="261" max="263" width="13.140625" style="1" customWidth="1"/>
    <col min="264" max="266" width="12.28515625" style="1" customWidth="1"/>
    <col min="267" max="267" width="31.42578125" style="1" customWidth="1"/>
    <col min="268" max="513" width="9.140625" style="1"/>
    <col min="514" max="514" width="11.28515625" style="1" customWidth="1"/>
    <col min="515" max="515" width="9.140625" style="1" customWidth="1"/>
    <col min="516" max="516" width="9.140625" style="1"/>
    <col min="517" max="519" width="13.140625" style="1" customWidth="1"/>
    <col min="520" max="522" width="12.28515625" style="1" customWidth="1"/>
    <col min="523" max="523" width="31.42578125" style="1" customWidth="1"/>
    <col min="524" max="769" width="9.140625" style="1"/>
    <col min="770" max="770" width="11.28515625" style="1" customWidth="1"/>
    <col min="771" max="771" width="9.140625" style="1" customWidth="1"/>
    <col min="772" max="772" width="9.140625" style="1"/>
    <col min="773" max="775" width="13.140625" style="1" customWidth="1"/>
    <col min="776" max="778" width="12.28515625" style="1" customWidth="1"/>
    <col min="779" max="779" width="31.42578125" style="1" customWidth="1"/>
    <col min="780" max="1025" width="9.140625" style="1"/>
    <col min="1026" max="1026" width="11.28515625" style="1" customWidth="1"/>
    <col min="1027" max="1027" width="9.140625" style="1" customWidth="1"/>
    <col min="1028" max="1028" width="9.140625" style="1"/>
    <col min="1029" max="1031" width="13.140625" style="1" customWidth="1"/>
    <col min="1032" max="1034" width="12.28515625" style="1" customWidth="1"/>
    <col min="1035" max="1035" width="31.42578125" style="1" customWidth="1"/>
    <col min="1036" max="1281" width="9.140625" style="1"/>
    <col min="1282" max="1282" width="11.28515625" style="1" customWidth="1"/>
    <col min="1283" max="1283" width="9.140625" style="1" customWidth="1"/>
    <col min="1284" max="1284" width="9.140625" style="1"/>
    <col min="1285" max="1287" width="13.140625" style="1" customWidth="1"/>
    <col min="1288" max="1290" width="12.28515625" style="1" customWidth="1"/>
    <col min="1291" max="1291" width="31.42578125" style="1" customWidth="1"/>
    <col min="1292" max="1537" width="9.140625" style="1"/>
    <col min="1538" max="1538" width="11.28515625" style="1" customWidth="1"/>
    <col min="1539" max="1539" width="9.140625" style="1" customWidth="1"/>
    <col min="1540" max="1540" width="9.140625" style="1"/>
    <col min="1541" max="1543" width="13.140625" style="1" customWidth="1"/>
    <col min="1544" max="1546" width="12.28515625" style="1" customWidth="1"/>
    <col min="1547" max="1547" width="31.42578125" style="1" customWidth="1"/>
    <col min="1548" max="1793" width="9.140625" style="1"/>
    <col min="1794" max="1794" width="11.28515625" style="1" customWidth="1"/>
    <col min="1795" max="1795" width="9.140625" style="1" customWidth="1"/>
    <col min="1796" max="1796" width="9.140625" style="1"/>
    <col min="1797" max="1799" width="13.140625" style="1" customWidth="1"/>
    <col min="1800" max="1802" width="12.28515625" style="1" customWidth="1"/>
    <col min="1803" max="1803" width="31.42578125" style="1" customWidth="1"/>
    <col min="1804" max="2049" width="9.140625" style="1"/>
    <col min="2050" max="2050" width="11.28515625" style="1" customWidth="1"/>
    <col min="2051" max="2051" width="9.140625" style="1" customWidth="1"/>
    <col min="2052" max="2052" width="9.140625" style="1"/>
    <col min="2053" max="2055" width="13.140625" style="1" customWidth="1"/>
    <col min="2056" max="2058" width="12.28515625" style="1" customWidth="1"/>
    <col min="2059" max="2059" width="31.42578125" style="1" customWidth="1"/>
    <col min="2060" max="2305" width="9.140625" style="1"/>
    <col min="2306" max="2306" width="11.28515625" style="1" customWidth="1"/>
    <col min="2307" max="2307" width="9.140625" style="1" customWidth="1"/>
    <col min="2308" max="2308" width="9.140625" style="1"/>
    <col min="2309" max="2311" width="13.140625" style="1" customWidth="1"/>
    <col min="2312" max="2314" width="12.28515625" style="1" customWidth="1"/>
    <col min="2315" max="2315" width="31.42578125" style="1" customWidth="1"/>
    <col min="2316" max="2561" width="9.140625" style="1"/>
    <col min="2562" max="2562" width="11.28515625" style="1" customWidth="1"/>
    <col min="2563" max="2563" width="9.140625" style="1" customWidth="1"/>
    <col min="2564" max="2564" width="9.140625" style="1"/>
    <col min="2565" max="2567" width="13.140625" style="1" customWidth="1"/>
    <col min="2568" max="2570" width="12.28515625" style="1" customWidth="1"/>
    <col min="2571" max="2571" width="31.42578125" style="1" customWidth="1"/>
    <col min="2572" max="2817" width="9.140625" style="1"/>
    <col min="2818" max="2818" width="11.28515625" style="1" customWidth="1"/>
    <col min="2819" max="2819" width="9.140625" style="1" customWidth="1"/>
    <col min="2820" max="2820" width="9.140625" style="1"/>
    <col min="2821" max="2823" width="13.140625" style="1" customWidth="1"/>
    <col min="2824" max="2826" width="12.28515625" style="1" customWidth="1"/>
    <col min="2827" max="2827" width="31.42578125" style="1" customWidth="1"/>
    <col min="2828" max="3073" width="9.140625" style="1"/>
    <col min="3074" max="3074" width="11.28515625" style="1" customWidth="1"/>
    <col min="3075" max="3075" width="9.140625" style="1" customWidth="1"/>
    <col min="3076" max="3076" width="9.140625" style="1"/>
    <col min="3077" max="3079" width="13.140625" style="1" customWidth="1"/>
    <col min="3080" max="3082" width="12.28515625" style="1" customWidth="1"/>
    <col min="3083" max="3083" width="31.42578125" style="1" customWidth="1"/>
    <col min="3084" max="3329" width="9.140625" style="1"/>
    <col min="3330" max="3330" width="11.28515625" style="1" customWidth="1"/>
    <col min="3331" max="3331" width="9.140625" style="1" customWidth="1"/>
    <col min="3332" max="3332" width="9.140625" style="1"/>
    <col min="3333" max="3335" width="13.140625" style="1" customWidth="1"/>
    <col min="3336" max="3338" width="12.28515625" style="1" customWidth="1"/>
    <col min="3339" max="3339" width="31.42578125" style="1" customWidth="1"/>
    <col min="3340" max="3585" width="9.140625" style="1"/>
    <col min="3586" max="3586" width="11.28515625" style="1" customWidth="1"/>
    <col min="3587" max="3587" width="9.140625" style="1" customWidth="1"/>
    <col min="3588" max="3588" width="9.140625" style="1"/>
    <col min="3589" max="3591" width="13.140625" style="1" customWidth="1"/>
    <col min="3592" max="3594" width="12.28515625" style="1" customWidth="1"/>
    <col min="3595" max="3595" width="31.42578125" style="1" customWidth="1"/>
    <col min="3596" max="3841" width="9.140625" style="1"/>
    <col min="3842" max="3842" width="11.28515625" style="1" customWidth="1"/>
    <col min="3843" max="3843" width="9.140625" style="1" customWidth="1"/>
    <col min="3844" max="3844" width="9.140625" style="1"/>
    <col min="3845" max="3847" width="13.140625" style="1" customWidth="1"/>
    <col min="3848" max="3850" width="12.28515625" style="1" customWidth="1"/>
    <col min="3851" max="3851" width="31.42578125" style="1" customWidth="1"/>
    <col min="3852" max="4097" width="9.140625" style="1"/>
    <col min="4098" max="4098" width="11.28515625" style="1" customWidth="1"/>
    <col min="4099" max="4099" width="9.140625" style="1" customWidth="1"/>
    <col min="4100" max="4100" width="9.140625" style="1"/>
    <col min="4101" max="4103" width="13.140625" style="1" customWidth="1"/>
    <col min="4104" max="4106" width="12.28515625" style="1" customWidth="1"/>
    <col min="4107" max="4107" width="31.42578125" style="1" customWidth="1"/>
    <col min="4108" max="4353" width="9.140625" style="1"/>
    <col min="4354" max="4354" width="11.28515625" style="1" customWidth="1"/>
    <col min="4355" max="4355" width="9.140625" style="1" customWidth="1"/>
    <col min="4356" max="4356" width="9.140625" style="1"/>
    <col min="4357" max="4359" width="13.140625" style="1" customWidth="1"/>
    <col min="4360" max="4362" width="12.28515625" style="1" customWidth="1"/>
    <col min="4363" max="4363" width="31.42578125" style="1" customWidth="1"/>
    <col min="4364" max="4609" width="9.140625" style="1"/>
    <col min="4610" max="4610" width="11.28515625" style="1" customWidth="1"/>
    <col min="4611" max="4611" width="9.140625" style="1" customWidth="1"/>
    <col min="4612" max="4612" width="9.140625" style="1"/>
    <col min="4613" max="4615" width="13.140625" style="1" customWidth="1"/>
    <col min="4616" max="4618" width="12.28515625" style="1" customWidth="1"/>
    <col min="4619" max="4619" width="31.42578125" style="1" customWidth="1"/>
    <col min="4620" max="4865" width="9.140625" style="1"/>
    <col min="4866" max="4866" width="11.28515625" style="1" customWidth="1"/>
    <col min="4867" max="4867" width="9.140625" style="1" customWidth="1"/>
    <col min="4868" max="4868" width="9.140625" style="1"/>
    <col min="4869" max="4871" width="13.140625" style="1" customWidth="1"/>
    <col min="4872" max="4874" width="12.28515625" style="1" customWidth="1"/>
    <col min="4875" max="4875" width="31.42578125" style="1" customWidth="1"/>
    <col min="4876" max="5121" width="9.140625" style="1"/>
    <col min="5122" max="5122" width="11.28515625" style="1" customWidth="1"/>
    <col min="5123" max="5123" width="9.140625" style="1" customWidth="1"/>
    <col min="5124" max="5124" width="9.140625" style="1"/>
    <col min="5125" max="5127" width="13.140625" style="1" customWidth="1"/>
    <col min="5128" max="5130" width="12.28515625" style="1" customWidth="1"/>
    <col min="5131" max="5131" width="31.42578125" style="1" customWidth="1"/>
    <col min="5132" max="5377" width="9.140625" style="1"/>
    <col min="5378" max="5378" width="11.28515625" style="1" customWidth="1"/>
    <col min="5379" max="5379" width="9.140625" style="1" customWidth="1"/>
    <col min="5380" max="5380" width="9.140625" style="1"/>
    <col min="5381" max="5383" width="13.140625" style="1" customWidth="1"/>
    <col min="5384" max="5386" width="12.28515625" style="1" customWidth="1"/>
    <col min="5387" max="5387" width="31.42578125" style="1" customWidth="1"/>
    <col min="5388" max="5633" width="9.140625" style="1"/>
    <col min="5634" max="5634" width="11.28515625" style="1" customWidth="1"/>
    <col min="5635" max="5635" width="9.140625" style="1" customWidth="1"/>
    <col min="5636" max="5636" width="9.140625" style="1"/>
    <col min="5637" max="5639" width="13.140625" style="1" customWidth="1"/>
    <col min="5640" max="5642" width="12.28515625" style="1" customWidth="1"/>
    <col min="5643" max="5643" width="31.42578125" style="1" customWidth="1"/>
    <col min="5644" max="5889" width="9.140625" style="1"/>
    <col min="5890" max="5890" width="11.28515625" style="1" customWidth="1"/>
    <col min="5891" max="5891" width="9.140625" style="1" customWidth="1"/>
    <col min="5892" max="5892" width="9.140625" style="1"/>
    <col min="5893" max="5895" width="13.140625" style="1" customWidth="1"/>
    <col min="5896" max="5898" width="12.28515625" style="1" customWidth="1"/>
    <col min="5899" max="5899" width="31.42578125" style="1" customWidth="1"/>
    <col min="5900" max="6145" width="9.140625" style="1"/>
    <col min="6146" max="6146" width="11.28515625" style="1" customWidth="1"/>
    <col min="6147" max="6147" width="9.140625" style="1" customWidth="1"/>
    <col min="6148" max="6148" width="9.140625" style="1"/>
    <col min="6149" max="6151" width="13.140625" style="1" customWidth="1"/>
    <col min="6152" max="6154" width="12.28515625" style="1" customWidth="1"/>
    <col min="6155" max="6155" width="31.42578125" style="1" customWidth="1"/>
    <col min="6156" max="6401" width="9.140625" style="1"/>
    <col min="6402" max="6402" width="11.28515625" style="1" customWidth="1"/>
    <col min="6403" max="6403" width="9.140625" style="1" customWidth="1"/>
    <col min="6404" max="6404" width="9.140625" style="1"/>
    <col min="6405" max="6407" width="13.140625" style="1" customWidth="1"/>
    <col min="6408" max="6410" width="12.28515625" style="1" customWidth="1"/>
    <col min="6411" max="6411" width="31.42578125" style="1" customWidth="1"/>
    <col min="6412" max="6657" width="9.140625" style="1"/>
    <col min="6658" max="6658" width="11.28515625" style="1" customWidth="1"/>
    <col min="6659" max="6659" width="9.140625" style="1" customWidth="1"/>
    <col min="6660" max="6660" width="9.140625" style="1"/>
    <col min="6661" max="6663" width="13.140625" style="1" customWidth="1"/>
    <col min="6664" max="6666" width="12.28515625" style="1" customWidth="1"/>
    <col min="6667" max="6667" width="31.42578125" style="1" customWidth="1"/>
    <col min="6668" max="6913" width="9.140625" style="1"/>
    <col min="6914" max="6914" width="11.28515625" style="1" customWidth="1"/>
    <col min="6915" max="6915" width="9.140625" style="1" customWidth="1"/>
    <col min="6916" max="6916" width="9.140625" style="1"/>
    <col min="6917" max="6919" width="13.140625" style="1" customWidth="1"/>
    <col min="6920" max="6922" width="12.28515625" style="1" customWidth="1"/>
    <col min="6923" max="6923" width="31.42578125" style="1" customWidth="1"/>
    <col min="6924" max="7169" width="9.140625" style="1"/>
    <col min="7170" max="7170" width="11.28515625" style="1" customWidth="1"/>
    <col min="7171" max="7171" width="9.140625" style="1" customWidth="1"/>
    <col min="7172" max="7172" width="9.140625" style="1"/>
    <col min="7173" max="7175" width="13.140625" style="1" customWidth="1"/>
    <col min="7176" max="7178" width="12.28515625" style="1" customWidth="1"/>
    <col min="7179" max="7179" width="31.42578125" style="1" customWidth="1"/>
    <col min="7180" max="7425" width="9.140625" style="1"/>
    <col min="7426" max="7426" width="11.28515625" style="1" customWidth="1"/>
    <col min="7427" max="7427" width="9.140625" style="1" customWidth="1"/>
    <col min="7428" max="7428" width="9.140625" style="1"/>
    <col min="7429" max="7431" width="13.140625" style="1" customWidth="1"/>
    <col min="7432" max="7434" width="12.28515625" style="1" customWidth="1"/>
    <col min="7435" max="7435" width="31.42578125" style="1" customWidth="1"/>
    <col min="7436" max="7681" width="9.140625" style="1"/>
    <col min="7682" max="7682" width="11.28515625" style="1" customWidth="1"/>
    <col min="7683" max="7683" width="9.140625" style="1" customWidth="1"/>
    <col min="7684" max="7684" width="9.140625" style="1"/>
    <col min="7685" max="7687" width="13.140625" style="1" customWidth="1"/>
    <col min="7688" max="7690" width="12.28515625" style="1" customWidth="1"/>
    <col min="7691" max="7691" width="31.42578125" style="1" customWidth="1"/>
    <col min="7692" max="7937" width="9.140625" style="1"/>
    <col min="7938" max="7938" width="11.28515625" style="1" customWidth="1"/>
    <col min="7939" max="7939" width="9.140625" style="1" customWidth="1"/>
    <col min="7940" max="7940" width="9.140625" style="1"/>
    <col min="7941" max="7943" width="13.140625" style="1" customWidth="1"/>
    <col min="7944" max="7946" width="12.28515625" style="1" customWidth="1"/>
    <col min="7947" max="7947" width="31.42578125" style="1" customWidth="1"/>
    <col min="7948" max="8193" width="9.140625" style="1"/>
    <col min="8194" max="8194" width="11.28515625" style="1" customWidth="1"/>
    <col min="8195" max="8195" width="9.140625" style="1" customWidth="1"/>
    <col min="8196" max="8196" width="9.140625" style="1"/>
    <col min="8197" max="8199" width="13.140625" style="1" customWidth="1"/>
    <col min="8200" max="8202" width="12.28515625" style="1" customWidth="1"/>
    <col min="8203" max="8203" width="31.42578125" style="1" customWidth="1"/>
    <col min="8204" max="8449" width="9.140625" style="1"/>
    <col min="8450" max="8450" width="11.28515625" style="1" customWidth="1"/>
    <col min="8451" max="8451" width="9.140625" style="1" customWidth="1"/>
    <col min="8452" max="8452" width="9.140625" style="1"/>
    <col min="8453" max="8455" width="13.140625" style="1" customWidth="1"/>
    <col min="8456" max="8458" width="12.28515625" style="1" customWidth="1"/>
    <col min="8459" max="8459" width="31.42578125" style="1" customWidth="1"/>
    <col min="8460" max="8705" width="9.140625" style="1"/>
    <col min="8706" max="8706" width="11.28515625" style="1" customWidth="1"/>
    <col min="8707" max="8707" width="9.140625" style="1" customWidth="1"/>
    <col min="8708" max="8708" width="9.140625" style="1"/>
    <col min="8709" max="8711" width="13.140625" style="1" customWidth="1"/>
    <col min="8712" max="8714" width="12.28515625" style="1" customWidth="1"/>
    <col min="8715" max="8715" width="31.42578125" style="1" customWidth="1"/>
    <col min="8716" max="8961" width="9.140625" style="1"/>
    <col min="8962" max="8962" width="11.28515625" style="1" customWidth="1"/>
    <col min="8963" max="8963" width="9.140625" style="1" customWidth="1"/>
    <col min="8964" max="8964" width="9.140625" style="1"/>
    <col min="8965" max="8967" width="13.140625" style="1" customWidth="1"/>
    <col min="8968" max="8970" width="12.28515625" style="1" customWidth="1"/>
    <col min="8971" max="8971" width="31.42578125" style="1" customWidth="1"/>
    <col min="8972" max="9217" width="9.140625" style="1"/>
    <col min="9218" max="9218" width="11.28515625" style="1" customWidth="1"/>
    <col min="9219" max="9219" width="9.140625" style="1" customWidth="1"/>
    <col min="9220" max="9220" width="9.140625" style="1"/>
    <col min="9221" max="9223" width="13.140625" style="1" customWidth="1"/>
    <col min="9224" max="9226" width="12.28515625" style="1" customWidth="1"/>
    <col min="9227" max="9227" width="31.42578125" style="1" customWidth="1"/>
    <col min="9228" max="9473" width="9.140625" style="1"/>
    <col min="9474" max="9474" width="11.28515625" style="1" customWidth="1"/>
    <col min="9475" max="9475" width="9.140625" style="1" customWidth="1"/>
    <col min="9476" max="9476" width="9.140625" style="1"/>
    <col min="9477" max="9479" width="13.140625" style="1" customWidth="1"/>
    <col min="9480" max="9482" width="12.28515625" style="1" customWidth="1"/>
    <col min="9483" max="9483" width="31.42578125" style="1" customWidth="1"/>
    <col min="9484" max="9729" width="9.140625" style="1"/>
    <col min="9730" max="9730" width="11.28515625" style="1" customWidth="1"/>
    <col min="9731" max="9731" width="9.140625" style="1" customWidth="1"/>
    <col min="9732" max="9732" width="9.140625" style="1"/>
    <col min="9733" max="9735" width="13.140625" style="1" customWidth="1"/>
    <col min="9736" max="9738" width="12.28515625" style="1" customWidth="1"/>
    <col min="9739" max="9739" width="31.42578125" style="1" customWidth="1"/>
    <col min="9740" max="9985" width="9.140625" style="1"/>
    <col min="9986" max="9986" width="11.28515625" style="1" customWidth="1"/>
    <col min="9987" max="9987" width="9.140625" style="1" customWidth="1"/>
    <col min="9988" max="9988" width="9.140625" style="1"/>
    <col min="9989" max="9991" width="13.140625" style="1" customWidth="1"/>
    <col min="9992" max="9994" width="12.28515625" style="1" customWidth="1"/>
    <col min="9995" max="9995" width="31.42578125" style="1" customWidth="1"/>
    <col min="9996" max="10241" width="9.140625" style="1"/>
    <col min="10242" max="10242" width="11.28515625" style="1" customWidth="1"/>
    <col min="10243" max="10243" width="9.140625" style="1" customWidth="1"/>
    <col min="10244" max="10244" width="9.140625" style="1"/>
    <col min="10245" max="10247" width="13.140625" style="1" customWidth="1"/>
    <col min="10248" max="10250" width="12.28515625" style="1" customWidth="1"/>
    <col min="10251" max="10251" width="31.42578125" style="1" customWidth="1"/>
    <col min="10252" max="10497" width="9.140625" style="1"/>
    <col min="10498" max="10498" width="11.28515625" style="1" customWidth="1"/>
    <col min="10499" max="10499" width="9.140625" style="1" customWidth="1"/>
    <col min="10500" max="10500" width="9.140625" style="1"/>
    <col min="10501" max="10503" width="13.140625" style="1" customWidth="1"/>
    <col min="10504" max="10506" width="12.28515625" style="1" customWidth="1"/>
    <col min="10507" max="10507" width="31.42578125" style="1" customWidth="1"/>
    <col min="10508" max="10753" width="9.140625" style="1"/>
    <col min="10754" max="10754" width="11.28515625" style="1" customWidth="1"/>
    <col min="10755" max="10755" width="9.140625" style="1" customWidth="1"/>
    <col min="10756" max="10756" width="9.140625" style="1"/>
    <col min="10757" max="10759" width="13.140625" style="1" customWidth="1"/>
    <col min="10760" max="10762" width="12.28515625" style="1" customWidth="1"/>
    <col min="10763" max="10763" width="31.42578125" style="1" customWidth="1"/>
    <col min="10764" max="11009" width="9.140625" style="1"/>
    <col min="11010" max="11010" width="11.28515625" style="1" customWidth="1"/>
    <col min="11011" max="11011" width="9.140625" style="1" customWidth="1"/>
    <col min="11012" max="11012" width="9.140625" style="1"/>
    <col min="11013" max="11015" width="13.140625" style="1" customWidth="1"/>
    <col min="11016" max="11018" width="12.28515625" style="1" customWidth="1"/>
    <col min="11019" max="11019" width="31.42578125" style="1" customWidth="1"/>
    <col min="11020" max="11265" width="9.140625" style="1"/>
    <col min="11266" max="11266" width="11.28515625" style="1" customWidth="1"/>
    <col min="11267" max="11267" width="9.140625" style="1" customWidth="1"/>
    <col min="11268" max="11268" width="9.140625" style="1"/>
    <col min="11269" max="11271" width="13.140625" style="1" customWidth="1"/>
    <col min="11272" max="11274" width="12.28515625" style="1" customWidth="1"/>
    <col min="11275" max="11275" width="31.42578125" style="1" customWidth="1"/>
    <col min="11276" max="11521" width="9.140625" style="1"/>
    <col min="11522" max="11522" width="11.28515625" style="1" customWidth="1"/>
    <col min="11523" max="11523" width="9.140625" style="1" customWidth="1"/>
    <col min="11524" max="11524" width="9.140625" style="1"/>
    <col min="11525" max="11527" width="13.140625" style="1" customWidth="1"/>
    <col min="11528" max="11530" width="12.28515625" style="1" customWidth="1"/>
    <col min="11531" max="11531" width="31.42578125" style="1" customWidth="1"/>
    <col min="11532" max="11777" width="9.140625" style="1"/>
    <col min="11778" max="11778" width="11.28515625" style="1" customWidth="1"/>
    <col min="11779" max="11779" width="9.140625" style="1" customWidth="1"/>
    <col min="11780" max="11780" width="9.140625" style="1"/>
    <col min="11781" max="11783" width="13.140625" style="1" customWidth="1"/>
    <col min="11784" max="11786" width="12.28515625" style="1" customWidth="1"/>
    <col min="11787" max="11787" width="31.42578125" style="1" customWidth="1"/>
    <col min="11788" max="12033" width="9.140625" style="1"/>
    <col min="12034" max="12034" width="11.28515625" style="1" customWidth="1"/>
    <col min="12035" max="12035" width="9.140625" style="1" customWidth="1"/>
    <col min="12036" max="12036" width="9.140625" style="1"/>
    <col min="12037" max="12039" width="13.140625" style="1" customWidth="1"/>
    <col min="12040" max="12042" width="12.28515625" style="1" customWidth="1"/>
    <col min="12043" max="12043" width="31.42578125" style="1" customWidth="1"/>
    <col min="12044" max="12289" width="9.140625" style="1"/>
    <col min="12290" max="12290" width="11.28515625" style="1" customWidth="1"/>
    <col min="12291" max="12291" width="9.140625" style="1" customWidth="1"/>
    <col min="12292" max="12292" width="9.140625" style="1"/>
    <col min="12293" max="12295" width="13.140625" style="1" customWidth="1"/>
    <col min="12296" max="12298" width="12.28515625" style="1" customWidth="1"/>
    <col min="12299" max="12299" width="31.42578125" style="1" customWidth="1"/>
    <col min="12300" max="12545" width="9.140625" style="1"/>
    <col min="12546" max="12546" width="11.28515625" style="1" customWidth="1"/>
    <col min="12547" max="12547" width="9.140625" style="1" customWidth="1"/>
    <col min="12548" max="12548" width="9.140625" style="1"/>
    <col min="12549" max="12551" width="13.140625" style="1" customWidth="1"/>
    <col min="12552" max="12554" width="12.28515625" style="1" customWidth="1"/>
    <col min="12555" max="12555" width="31.42578125" style="1" customWidth="1"/>
    <col min="12556" max="12801" width="9.140625" style="1"/>
    <col min="12802" max="12802" width="11.28515625" style="1" customWidth="1"/>
    <col min="12803" max="12803" width="9.140625" style="1" customWidth="1"/>
    <col min="12804" max="12804" width="9.140625" style="1"/>
    <col min="12805" max="12807" width="13.140625" style="1" customWidth="1"/>
    <col min="12808" max="12810" width="12.28515625" style="1" customWidth="1"/>
    <col min="12811" max="12811" width="31.42578125" style="1" customWidth="1"/>
    <col min="12812" max="13057" width="9.140625" style="1"/>
    <col min="13058" max="13058" width="11.28515625" style="1" customWidth="1"/>
    <col min="13059" max="13059" width="9.140625" style="1" customWidth="1"/>
    <col min="13060" max="13060" width="9.140625" style="1"/>
    <col min="13061" max="13063" width="13.140625" style="1" customWidth="1"/>
    <col min="13064" max="13066" width="12.28515625" style="1" customWidth="1"/>
    <col min="13067" max="13067" width="31.42578125" style="1" customWidth="1"/>
    <col min="13068" max="13313" width="9.140625" style="1"/>
    <col min="13314" max="13314" width="11.28515625" style="1" customWidth="1"/>
    <col min="13315" max="13315" width="9.140625" style="1" customWidth="1"/>
    <col min="13316" max="13316" width="9.140625" style="1"/>
    <col min="13317" max="13319" width="13.140625" style="1" customWidth="1"/>
    <col min="13320" max="13322" width="12.28515625" style="1" customWidth="1"/>
    <col min="13323" max="13323" width="31.42578125" style="1" customWidth="1"/>
    <col min="13324" max="13569" width="9.140625" style="1"/>
    <col min="13570" max="13570" width="11.28515625" style="1" customWidth="1"/>
    <col min="13571" max="13571" width="9.140625" style="1" customWidth="1"/>
    <col min="13572" max="13572" width="9.140625" style="1"/>
    <col min="13573" max="13575" width="13.140625" style="1" customWidth="1"/>
    <col min="13576" max="13578" width="12.28515625" style="1" customWidth="1"/>
    <col min="13579" max="13579" width="31.42578125" style="1" customWidth="1"/>
    <col min="13580" max="13825" width="9.140625" style="1"/>
    <col min="13826" max="13826" width="11.28515625" style="1" customWidth="1"/>
    <col min="13827" max="13827" width="9.140625" style="1" customWidth="1"/>
    <col min="13828" max="13828" width="9.140625" style="1"/>
    <col min="13829" max="13831" width="13.140625" style="1" customWidth="1"/>
    <col min="13832" max="13834" width="12.28515625" style="1" customWidth="1"/>
    <col min="13835" max="13835" width="31.42578125" style="1" customWidth="1"/>
    <col min="13836" max="14081" width="9.140625" style="1"/>
    <col min="14082" max="14082" width="11.28515625" style="1" customWidth="1"/>
    <col min="14083" max="14083" width="9.140625" style="1" customWidth="1"/>
    <col min="14084" max="14084" width="9.140625" style="1"/>
    <col min="14085" max="14087" width="13.140625" style="1" customWidth="1"/>
    <col min="14088" max="14090" width="12.28515625" style="1" customWidth="1"/>
    <col min="14091" max="14091" width="31.42578125" style="1" customWidth="1"/>
    <col min="14092" max="14337" width="9.140625" style="1"/>
    <col min="14338" max="14338" width="11.28515625" style="1" customWidth="1"/>
    <col min="14339" max="14339" width="9.140625" style="1" customWidth="1"/>
    <col min="14340" max="14340" width="9.140625" style="1"/>
    <col min="14341" max="14343" width="13.140625" style="1" customWidth="1"/>
    <col min="14344" max="14346" width="12.28515625" style="1" customWidth="1"/>
    <col min="14347" max="14347" width="31.42578125" style="1" customWidth="1"/>
    <col min="14348" max="14593" width="9.140625" style="1"/>
    <col min="14594" max="14594" width="11.28515625" style="1" customWidth="1"/>
    <col min="14595" max="14595" width="9.140625" style="1" customWidth="1"/>
    <col min="14596" max="14596" width="9.140625" style="1"/>
    <col min="14597" max="14599" width="13.140625" style="1" customWidth="1"/>
    <col min="14600" max="14602" width="12.28515625" style="1" customWidth="1"/>
    <col min="14603" max="14603" width="31.42578125" style="1" customWidth="1"/>
    <col min="14604" max="14849" width="9.140625" style="1"/>
    <col min="14850" max="14850" width="11.28515625" style="1" customWidth="1"/>
    <col min="14851" max="14851" width="9.140625" style="1" customWidth="1"/>
    <col min="14852" max="14852" width="9.140625" style="1"/>
    <col min="14853" max="14855" width="13.140625" style="1" customWidth="1"/>
    <col min="14856" max="14858" width="12.28515625" style="1" customWidth="1"/>
    <col min="14859" max="14859" width="31.42578125" style="1" customWidth="1"/>
    <col min="14860" max="15105" width="9.140625" style="1"/>
    <col min="15106" max="15106" width="11.28515625" style="1" customWidth="1"/>
    <col min="15107" max="15107" width="9.140625" style="1" customWidth="1"/>
    <col min="15108" max="15108" width="9.140625" style="1"/>
    <col min="15109" max="15111" width="13.140625" style="1" customWidth="1"/>
    <col min="15112" max="15114" width="12.28515625" style="1" customWidth="1"/>
    <col min="15115" max="15115" width="31.42578125" style="1" customWidth="1"/>
    <col min="15116" max="15361" width="9.140625" style="1"/>
    <col min="15362" max="15362" width="11.28515625" style="1" customWidth="1"/>
    <col min="15363" max="15363" width="9.140625" style="1" customWidth="1"/>
    <col min="15364" max="15364" width="9.140625" style="1"/>
    <col min="15365" max="15367" width="13.140625" style="1" customWidth="1"/>
    <col min="15368" max="15370" width="12.28515625" style="1" customWidth="1"/>
    <col min="15371" max="15371" width="31.42578125" style="1" customWidth="1"/>
    <col min="15372" max="15617" width="9.140625" style="1"/>
    <col min="15618" max="15618" width="11.28515625" style="1" customWidth="1"/>
    <col min="15619" max="15619" width="9.140625" style="1" customWidth="1"/>
    <col min="15620" max="15620" width="9.140625" style="1"/>
    <col min="15621" max="15623" width="13.140625" style="1" customWidth="1"/>
    <col min="15624" max="15626" width="12.28515625" style="1" customWidth="1"/>
    <col min="15627" max="15627" width="31.42578125" style="1" customWidth="1"/>
    <col min="15628" max="15873" width="9.140625" style="1"/>
    <col min="15874" max="15874" width="11.28515625" style="1" customWidth="1"/>
    <col min="15875" max="15875" width="9.140625" style="1" customWidth="1"/>
    <col min="15876" max="15876" width="9.140625" style="1"/>
    <col min="15877" max="15879" width="13.140625" style="1" customWidth="1"/>
    <col min="15880" max="15882" width="12.28515625" style="1" customWidth="1"/>
    <col min="15883" max="15883" width="31.42578125" style="1" customWidth="1"/>
    <col min="15884" max="16129" width="9.140625" style="1"/>
    <col min="16130" max="16130" width="11.28515625" style="1" customWidth="1"/>
    <col min="16131" max="16131" width="9.140625" style="1" customWidth="1"/>
    <col min="16132" max="16132" width="9.140625" style="1"/>
    <col min="16133" max="16135" width="13.140625" style="1" customWidth="1"/>
    <col min="16136" max="16138" width="12.28515625" style="1" customWidth="1"/>
    <col min="16139" max="16139" width="31.42578125" style="1" customWidth="1"/>
    <col min="16140" max="16384" width="9.140625" style="1"/>
  </cols>
  <sheetData>
    <row r="1" spans="1:12" x14ac:dyDescent="0.2">
      <c r="K1" s="10" t="s">
        <v>603</v>
      </c>
      <c r="L1" s="10"/>
    </row>
    <row r="2" spans="1:12" x14ac:dyDescent="0.2">
      <c r="K2" s="10" t="s">
        <v>74</v>
      </c>
      <c r="L2" s="10"/>
    </row>
    <row r="3" spans="1:12" x14ac:dyDescent="0.2">
      <c r="K3" s="11" t="s">
        <v>260</v>
      </c>
      <c r="L3" s="11"/>
    </row>
    <row r="4" spans="1:12" x14ac:dyDescent="0.2">
      <c r="K4" s="10" t="s">
        <v>613</v>
      </c>
      <c r="L4" s="10"/>
    </row>
    <row r="5" spans="1:12" x14ac:dyDescent="0.2">
      <c r="K5" s="620" t="s">
        <v>625</v>
      </c>
      <c r="L5" s="10"/>
    </row>
    <row r="6" spans="1:12" s="4" customFormat="1" ht="15.75" x14ac:dyDescent="0.25">
      <c r="A6" s="656" t="s">
        <v>83</v>
      </c>
      <c r="B6" s="656"/>
      <c r="C6" s="656"/>
      <c r="D6" s="656"/>
      <c r="E6" s="656"/>
      <c r="F6" s="656"/>
      <c r="G6" s="656"/>
      <c r="H6" s="656"/>
      <c r="I6" s="656"/>
      <c r="J6" s="656"/>
      <c r="K6" s="656"/>
    </row>
    <row r="7" spans="1:12" s="4" customFormat="1" ht="42.75" customHeight="1" x14ac:dyDescent="0.2">
      <c r="A7" s="657" t="s">
        <v>581</v>
      </c>
      <c r="B7" s="657"/>
      <c r="C7" s="657"/>
      <c r="D7" s="657"/>
      <c r="E7" s="657"/>
      <c r="F7" s="657"/>
      <c r="G7" s="657"/>
      <c r="H7" s="657"/>
      <c r="I7" s="657"/>
      <c r="J7" s="657"/>
      <c r="K7" s="657"/>
    </row>
    <row r="8" spans="1:12" ht="18.75" customHeight="1" x14ac:dyDescent="0.2">
      <c r="A8" s="658"/>
      <c r="B8" s="658"/>
      <c r="C8" s="658"/>
      <c r="D8" s="658"/>
      <c r="E8" s="658"/>
      <c r="F8" s="658"/>
      <c r="G8" s="658"/>
      <c r="H8" s="658"/>
      <c r="I8" s="658"/>
      <c r="J8" s="658"/>
      <c r="K8" s="658"/>
    </row>
    <row r="9" spans="1:12" ht="12.75" customHeight="1" x14ac:dyDescent="0.25">
      <c r="A9" s="656" t="s">
        <v>582</v>
      </c>
      <c r="B9" s="656"/>
      <c r="C9" s="656"/>
      <c r="D9" s="656"/>
      <c r="E9" s="656"/>
      <c r="F9" s="656"/>
      <c r="G9" s="656"/>
      <c r="H9" s="656"/>
      <c r="I9" s="656"/>
      <c r="J9" s="656"/>
      <c r="K9" s="656"/>
    </row>
    <row r="10" spans="1:12" ht="6.75" customHeight="1" x14ac:dyDescent="0.25">
      <c r="E10" s="12"/>
    </row>
    <row r="11" spans="1:12" ht="15.75" x14ac:dyDescent="0.2">
      <c r="A11" s="655" t="s">
        <v>84</v>
      </c>
      <c r="B11" s="655" t="s">
        <v>85</v>
      </c>
      <c r="C11" s="655" t="s">
        <v>86</v>
      </c>
      <c r="D11" s="655" t="s">
        <v>87</v>
      </c>
      <c r="E11" s="655" t="s">
        <v>88</v>
      </c>
      <c r="F11" s="655"/>
      <c r="G11" s="655"/>
      <c r="H11" s="655" t="s">
        <v>89</v>
      </c>
      <c r="I11" s="655"/>
      <c r="J11" s="655"/>
      <c r="K11" s="655" t="s">
        <v>90</v>
      </c>
    </row>
    <row r="12" spans="1:12" ht="15.75" x14ac:dyDescent="0.2">
      <c r="A12" s="655"/>
      <c r="B12" s="655"/>
      <c r="C12" s="655"/>
      <c r="D12" s="655"/>
      <c r="E12" s="655" t="s">
        <v>91</v>
      </c>
      <c r="F12" s="655"/>
      <c r="G12" s="655"/>
      <c r="H12" s="655" t="s">
        <v>91</v>
      </c>
      <c r="I12" s="655"/>
      <c r="J12" s="655"/>
      <c r="K12" s="655"/>
    </row>
    <row r="13" spans="1:12" ht="15.75" x14ac:dyDescent="0.2">
      <c r="A13" s="655"/>
      <c r="B13" s="655"/>
      <c r="C13" s="655"/>
      <c r="D13" s="655"/>
      <c r="E13" s="13">
        <v>2026</v>
      </c>
      <c r="F13" s="13">
        <v>2027</v>
      </c>
      <c r="G13" s="13">
        <v>2028</v>
      </c>
      <c r="H13" s="13" t="s">
        <v>92</v>
      </c>
      <c r="I13" s="13" t="s">
        <v>92</v>
      </c>
      <c r="J13" s="13" t="s">
        <v>92</v>
      </c>
      <c r="K13" s="655"/>
    </row>
    <row r="14" spans="1:12" ht="117" customHeight="1" x14ac:dyDescent="0.2">
      <c r="A14" s="655"/>
      <c r="B14" s="655"/>
      <c r="C14" s="655"/>
      <c r="D14" s="655"/>
      <c r="E14" s="13" t="s">
        <v>93</v>
      </c>
      <c r="F14" s="13" t="s">
        <v>94</v>
      </c>
      <c r="G14" s="13" t="s">
        <v>93</v>
      </c>
      <c r="H14" s="14">
        <v>46023</v>
      </c>
      <c r="I14" s="14">
        <v>46388</v>
      </c>
      <c r="J14" s="14">
        <v>46753</v>
      </c>
      <c r="K14" s="655"/>
    </row>
    <row r="15" spans="1:12" ht="94.5" x14ac:dyDescent="0.2">
      <c r="A15" s="13"/>
      <c r="B15" s="6" t="s">
        <v>95</v>
      </c>
      <c r="C15" s="15" t="s">
        <v>95</v>
      </c>
      <c r="D15" s="13" t="s">
        <v>95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6" t="s">
        <v>96</v>
      </c>
    </row>
    <row r="16" spans="1:12" ht="15.75" x14ac:dyDescent="0.2">
      <c r="A16" s="655" t="s">
        <v>97</v>
      </c>
      <c r="B16" s="655"/>
      <c r="C16" s="655"/>
      <c r="D16" s="655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6"/>
    </row>
  </sheetData>
  <mergeCells count="14">
    <mergeCell ref="K11:K14"/>
    <mergeCell ref="E12:G12"/>
    <mergeCell ref="H12:J12"/>
    <mergeCell ref="A16:D16"/>
    <mergeCell ref="A6:K6"/>
    <mergeCell ref="A7:K7"/>
    <mergeCell ref="A8:K8"/>
    <mergeCell ref="A9:K9"/>
    <mergeCell ref="A11:A14"/>
    <mergeCell ref="B11:B14"/>
    <mergeCell ref="C11:C14"/>
    <mergeCell ref="D11:D14"/>
    <mergeCell ref="E11:G11"/>
    <mergeCell ref="H11:J11"/>
  </mergeCells>
  <pageMargins left="0.16" right="0.17" top="0.25" bottom="0.28999999999999998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07"/>
  <sheetViews>
    <sheetView showGridLines="0" zoomScale="90" zoomScaleNormal="90" zoomScaleSheetLayoutView="80" workbookViewId="0">
      <selection activeCell="J6" sqref="J6"/>
    </sheetView>
  </sheetViews>
  <sheetFormatPr defaultColWidth="9.28515625" defaultRowHeight="15" x14ac:dyDescent="0.25"/>
  <cols>
    <col min="1" max="1" width="0.5703125" customWidth="1"/>
    <col min="2" max="2" width="50" customWidth="1"/>
    <col min="3" max="3" width="7.140625" customWidth="1"/>
    <col min="4" max="4" width="5.42578125" customWidth="1"/>
    <col min="5" max="5" width="5.28515625" customWidth="1"/>
    <col min="6" max="6" width="3.28515625" customWidth="1"/>
    <col min="7" max="7" width="2.5703125" customWidth="1"/>
    <col min="8" max="8" width="3.28515625" customWidth="1"/>
    <col min="9" max="9" width="6.7109375" customWidth="1"/>
    <col min="10" max="10" width="7.7109375" customWidth="1"/>
    <col min="11" max="11" width="16.42578125" customWidth="1"/>
    <col min="12" max="12" width="15.42578125" customWidth="1"/>
    <col min="13" max="13" width="17" customWidth="1"/>
    <col min="14" max="14" width="1.140625" customWidth="1"/>
    <col min="15" max="243" width="9.140625" customWidth="1"/>
  </cols>
  <sheetData>
    <row r="1" spans="1:14" ht="12.75" customHeight="1" x14ac:dyDescent="0.25">
      <c r="A1" s="183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77"/>
      <c r="M1" s="136"/>
      <c r="N1" s="136"/>
    </row>
    <row r="2" spans="1:14" ht="12.75" customHeight="1" x14ac:dyDescent="0.25">
      <c r="A2" s="183"/>
      <c r="B2" s="140"/>
      <c r="C2" s="140"/>
      <c r="D2" s="140"/>
      <c r="E2" s="140"/>
      <c r="F2" s="140"/>
      <c r="G2" s="140"/>
      <c r="H2" s="140"/>
      <c r="I2" s="140"/>
      <c r="J2" s="167" t="s">
        <v>411</v>
      </c>
      <c r="K2" s="136"/>
      <c r="L2" s="177"/>
      <c r="M2" s="136"/>
      <c r="N2" s="136"/>
    </row>
    <row r="3" spans="1:14" ht="12.75" customHeight="1" x14ac:dyDescent="0.25">
      <c r="A3" s="183"/>
      <c r="B3" s="140"/>
      <c r="C3" s="140"/>
      <c r="D3" s="140"/>
      <c r="E3" s="140"/>
      <c r="F3" s="140"/>
      <c r="G3" s="140"/>
      <c r="H3" s="140"/>
      <c r="I3" s="140"/>
      <c r="J3" s="10" t="s">
        <v>74</v>
      </c>
      <c r="K3" s="10"/>
      <c r="L3" s="177"/>
      <c r="M3" s="136"/>
      <c r="N3" s="136"/>
    </row>
    <row r="4" spans="1:14" ht="12.75" customHeight="1" x14ac:dyDescent="0.25">
      <c r="A4" s="183"/>
      <c r="B4" s="177"/>
      <c r="C4" s="140"/>
      <c r="D4" s="140"/>
      <c r="E4" s="140"/>
      <c r="F4" s="140"/>
      <c r="G4" s="140"/>
      <c r="H4" s="140"/>
      <c r="I4" s="140"/>
      <c r="J4" s="631" t="s">
        <v>260</v>
      </c>
      <c r="K4" s="631"/>
      <c r="L4" s="632"/>
      <c r="M4" s="137"/>
      <c r="N4" s="136"/>
    </row>
    <row r="5" spans="1:14" ht="15" customHeight="1" x14ac:dyDescent="0.25">
      <c r="A5" s="183"/>
      <c r="B5" s="140"/>
      <c r="C5" s="140"/>
      <c r="D5" s="140"/>
      <c r="E5" s="140"/>
      <c r="F5" s="140"/>
      <c r="G5" s="140"/>
      <c r="H5" s="140"/>
      <c r="I5" s="140"/>
      <c r="J5" s="167" t="s">
        <v>628</v>
      </c>
      <c r="K5" s="136"/>
      <c r="L5" s="177"/>
      <c r="M5" s="136"/>
      <c r="N5" s="136"/>
    </row>
    <row r="6" spans="1:14" ht="12.75" customHeight="1" x14ac:dyDescent="0.25">
      <c r="A6" s="183"/>
      <c r="B6" s="140"/>
      <c r="C6" s="140"/>
      <c r="D6" s="140"/>
      <c r="E6" s="140"/>
      <c r="F6" s="140"/>
      <c r="G6" s="140"/>
      <c r="H6" s="140"/>
      <c r="I6" s="140"/>
      <c r="J6" s="610" t="s">
        <v>617</v>
      </c>
      <c r="K6" s="140"/>
      <c r="L6" s="177"/>
      <c r="M6" s="137"/>
      <c r="N6" s="136"/>
    </row>
    <row r="7" spans="1:14" ht="12.75" customHeight="1" x14ac:dyDescent="0.25">
      <c r="A7" s="184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6"/>
    </row>
    <row r="8" spans="1:14" ht="12.75" customHeight="1" x14ac:dyDescent="0.25">
      <c r="A8" s="185" t="s">
        <v>73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6"/>
    </row>
    <row r="9" spans="1:14" ht="27.75" customHeight="1" x14ac:dyDescent="0.25">
      <c r="A9" s="185" t="s">
        <v>569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6"/>
    </row>
    <row r="10" spans="1:14" ht="12.75" customHeight="1" x14ac:dyDescent="0.25">
      <c r="A10" s="186"/>
      <c r="B10" s="141"/>
      <c r="C10" s="141"/>
      <c r="D10" s="141"/>
      <c r="E10" s="139"/>
      <c r="F10" s="139"/>
      <c r="G10" s="139"/>
      <c r="H10" s="139"/>
      <c r="I10" s="139"/>
      <c r="J10" s="139"/>
      <c r="K10" s="139"/>
      <c r="L10" s="139"/>
      <c r="M10" s="139"/>
      <c r="N10" s="136"/>
    </row>
    <row r="11" spans="1:14" ht="12.75" customHeight="1" thickBot="1" x14ac:dyDescent="0.3">
      <c r="A11" s="184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78"/>
      <c r="M11" s="187" t="s">
        <v>72</v>
      </c>
      <c r="N11" s="136"/>
    </row>
    <row r="12" spans="1:14" ht="45.75" customHeight="1" x14ac:dyDescent="0.25">
      <c r="A12" s="188"/>
      <c r="B12" s="154" t="s">
        <v>71</v>
      </c>
      <c r="C12" s="168" t="s">
        <v>70</v>
      </c>
      <c r="D12" s="144" t="s">
        <v>69</v>
      </c>
      <c r="E12" s="144" t="s">
        <v>68</v>
      </c>
      <c r="F12" s="630" t="s">
        <v>67</v>
      </c>
      <c r="G12" s="630"/>
      <c r="H12" s="630"/>
      <c r="I12" s="630"/>
      <c r="J12" s="168" t="s">
        <v>66</v>
      </c>
      <c r="K12" s="144" t="s">
        <v>540</v>
      </c>
      <c r="L12" s="154" t="s">
        <v>548</v>
      </c>
      <c r="M12" s="182" t="s">
        <v>576</v>
      </c>
      <c r="N12" s="137"/>
    </row>
    <row r="13" spans="1:14" ht="52.5" customHeight="1" x14ac:dyDescent="0.25">
      <c r="A13" s="189"/>
      <c r="B13" s="190" t="s">
        <v>263</v>
      </c>
      <c r="C13" s="191">
        <v>616</v>
      </c>
      <c r="D13" s="145" t="s">
        <v>1</v>
      </c>
      <c r="E13" s="149" t="s">
        <v>1</v>
      </c>
      <c r="F13" s="155" t="s">
        <v>1</v>
      </c>
      <c r="G13" s="159" t="s">
        <v>1</v>
      </c>
      <c r="H13" s="155" t="s">
        <v>1</v>
      </c>
      <c r="I13" s="163" t="s">
        <v>1</v>
      </c>
      <c r="J13" s="169" t="s">
        <v>1</v>
      </c>
      <c r="K13" s="173">
        <f>K171</f>
        <v>68877430.679999992</v>
      </c>
      <c r="L13" s="173">
        <f>L171</f>
        <v>103023995.63</v>
      </c>
      <c r="M13" s="307">
        <f t="shared" ref="M13" si="0">M171</f>
        <v>100257317</v>
      </c>
      <c r="N13" s="137"/>
    </row>
    <row r="14" spans="1:14" ht="27.75" customHeight="1" x14ac:dyDescent="0.25">
      <c r="A14" s="189"/>
      <c r="B14" s="573" t="s">
        <v>64</v>
      </c>
      <c r="C14" s="574">
        <v>616</v>
      </c>
      <c r="D14" s="575">
        <v>1</v>
      </c>
      <c r="E14" s="576" t="s">
        <v>1</v>
      </c>
      <c r="F14" s="577" t="s">
        <v>1</v>
      </c>
      <c r="G14" s="578" t="s">
        <v>1</v>
      </c>
      <c r="H14" s="577" t="s">
        <v>1</v>
      </c>
      <c r="I14" s="579" t="s">
        <v>1</v>
      </c>
      <c r="J14" s="580" t="s">
        <v>1</v>
      </c>
      <c r="K14" s="581">
        <f>K15+K21+K39+K53+K45+K48</f>
        <v>18369135.190000001</v>
      </c>
      <c r="L14" s="581">
        <f>L15+L21+L39+L53+L48</f>
        <v>16314989.189999999</v>
      </c>
      <c r="M14" s="389">
        <f>M15+M21+M39+M53+M48</f>
        <v>16254676.189999999</v>
      </c>
      <c r="N14" s="137"/>
    </row>
    <row r="15" spans="1:14" ht="51.75" customHeight="1" x14ac:dyDescent="0.25">
      <c r="A15" s="189"/>
      <c r="B15" s="504" t="s">
        <v>63</v>
      </c>
      <c r="C15" s="505">
        <v>616</v>
      </c>
      <c r="D15" s="506">
        <v>1</v>
      </c>
      <c r="E15" s="507">
        <v>2</v>
      </c>
      <c r="F15" s="508" t="s">
        <v>1</v>
      </c>
      <c r="G15" s="509" t="s">
        <v>1</v>
      </c>
      <c r="H15" s="508" t="s">
        <v>1</v>
      </c>
      <c r="I15" s="510" t="s">
        <v>1</v>
      </c>
      <c r="J15" s="511" t="s">
        <v>1</v>
      </c>
      <c r="K15" s="512">
        <f t="shared" ref="K15:M19" si="1">K16</f>
        <v>1742694.3</v>
      </c>
      <c r="L15" s="512">
        <f t="shared" si="1"/>
        <v>1742694.3</v>
      </c>
      <c r="M15" s="513">
        <f t="shared" si="1"/>
        <v>1742694.3</v>
      </c>
      <c r="N15" s="137"/>
    </row>
    <row r="16" spans="1:14" ht="83.25" customHeight="1" x14ac:dyDescent="0.25">
      <c r="A16" s="189"/>
      <c r="B16" s="194" t="s">
        <v>447</v>
      </c>
      <c r="C16" s="193">
        <v>616</v>
      </c>
      <c r="D16" s="146">
        <v>1</v>
      </c>
      <c r="E16" s="150">
        <v>2</v>
      </c>
      <c r="F16" s="156" t="s">
        <v>48</v>
      </c>
      <c r="G16" s="160" t="s">
        <v>5</v>
      </c>
      <c r="H16" s="156" t="s">
        <v>4</v>
      </c>
      <c r="I16" s="164" t="s">
        <v>3</v>
      </c>
      <c r="J16" s="170" t="s">
        <v>1</v>
      </c>
      <c r="K16" s="512">
        <f t="shared" si="1"/>
        <v>1742694.3</v>
      </c>
      <c r="L16" s="512">
        <f t="shared" si="1"/>
        <v>1742694.3</v>
      </c>
      <c r="M16" s="513">
        <f t="shared" si="1"/>
        <v>1742694.3</v>
      </c>
      <c r="N16" s="137"/>
    </row>
    <row r="17" spans="1:14" ht="26.25" customHeight="1" x14ac:dyDescent="0.25">
      <c r="A17" s="189"/>
      <c r="B17" s="194" t="s">
        <v>448</v>
      </c>
      <c r="C17" s="193">
        <v>616</v>
      </c>
      <c r="D17" s="146">
        <v>1</v>
      </c>
      <c r="E17" s="150">
        <v>2</v>
      </c>
      <c r="F17" s="156" t="s">
        <v>48</v>
      </c>
      <c r="G17" s="160" t="s">
        <v>31</v>
      </c>
      <c r="H17" s="156" t="s">
        <v>4</v>
      </c>
      <c r="I17" s="164" t="s">
        <v>3</v>
      </c>
      <c r="J17" s="170" t="s">
        <v>1</v>
      </c>
      <c r="K17" s="512">
        <f t="shared" si="1"/>
        <v>1742694.3</v>
      </c>
      <c r="L17" s="512">
        <f t="shared" si="1"/>
        <v>1742694.3</v>
      </c>
      <c r="M17" s="513">
        <f t="shared" si="1"/>
        <v>1742694.3</v>
      </c>
      <c r="N17" s="137"/>
    </row>
    <row r="18" spans="1:14" ht="55.5" customHeight="1" x14ac:dyDescent="0.25">
      <c r="A18" s="189"/>
      <c r="B18" s="194" t="s">
        <v>449</v>
      </c>
      <c r="C18" s="193">
        <v>616</v>
      </c>
      <c r="D18" s="146">
        <v>1</v>
      </c>
      <c r="E18" s="150">
        <v>2</v>
      </c>
      <c r="F18" s="156" t="s">
        <v>48</v>
      </c>
      <c r="G18" s="160" t="s">
        <v>31</v>
      </c>
      <c r="H18" s="156" t="s">
        <v>6</v>
      </c>
      <c r="I18" s="164" t="s">
        <v>3</v>
      </c>
      <c r="J18" s="170" t="s">
        <v>1</v>
      </c>
      <c r="K18" s="512">
        <f t="shared" si="1"/>
        <v>1742694.3</v>
      </c>
      <c r="L18" s="512">
        <f t="shared" si="1"/>
        <v>1742694.3</v>
      </c>
      <c r="M18" s="513">
        <f t="shared" si="1"/>
        <v>1742694.3</v>
      </c>
      <c r="N18" s="137"/>
    </row>
    <row r="19" spans="1:14" ht="29.25" customHeight="1" x14ac:dyDescent="0.25">
      <c r="A19" s="189"/>
      <c r="B19" s="366" t="s">
        <v>450</v>
      </c>
      <c r="C19" s="367">
        <v>616</v>
      </c>
      <c r="D19" s="368">
        <v>1</v>
      </c>
      <c r="E19" s="369">
        <v>2</v>
      </c>
      <c r="F19" s="370" t="s">
        <v>48</v>
      </c>
      <c r="G19" s="371" t="s">
        <v>31</v>
      </c>
      <c r="H19" s="370" t="s">
        <v>6</v>
      </c>
      <c r="I19" s="372" t="s">
        <v>62</v>
      </c>
      <c r="J19" s="373" t="s">
        <v>1</v>
      </c>
      <c r="K19" s="374">
        <f t="shared" si="1"/>
        <v>1742694.3</v>
      </c>
      <c r="L19" s="374">
        <f t="shared" si="1"/>
        <v>1742694.3</v>
      </c>
      <c r="M19" s="375">
        <f t="shared" si="1"/>
        <v>1742694.3</v>
      </c>
      <c r="N19" s="137"/>
    </row>
    <row r="20" spans="1:14" ht="39" customHeight="1" x14ac:dyDescent="0.25">
      <c r="A20" s="189"/>
      <c r="B20" s="195" t="s">
        <v>50</v>
      </c>
      <c r="C20" s="196">
        <v>616</v>
      </c>
      <c r="D20" s="147">
        <v>1</v>
      </c>
      <c r="E20" s="151">
        <v>2</v>
      </c>
      <c r="F20" s="157" t="s">
        <v>48</v>
      </c>
      <c r="G20" s="161" t="s">
        <v>31</v>
      </c>
      <c r="H20" s="157" t="s">
        <v>6</v>
      </c>
      <c r="I20" s="165" t="s">
        <v>62</v>
      </c>
      <c r="J20" s="171" t="s">
        <v>49</v>
      </c>
      <c r="K20" s="387">
        <v>1742694.3</v>
      </c>
      <c r="L20" s="387">
        <v>1742694.3</v>
      </c>
      <c r="M20" s="532">
        <v>1742694.3</v>
      </c>
      <c r="N20" s="137"/>
    </row>
    <row r="21" spans="1:14" ht="76.5" customHeight="1" x14ac:dyDescent="0.25">
      <c r="A21" s="189"/>
      <c r="B21" s="514" t="s">
        <v>61</v>
      </c>
      <c r="C21" s="427">
        <v>616</v>
      </c>
      <c r="D21" s="428">
        <v>1</v>
      </c>
      <c r="E21" s="429">
        <v>4</v>
      </c>
      <c r="F21" s="430" t="s">
        <v>1</v>
      </c>
      <c r="G21" s="431" t="s">
        <v>1</v>
      </c>
      <c r="H21" s="430" t="s">
        <v>1</v>
      </c>
      <c r="I21" s="432" t="s">
        <v>1</v>
      </c>
      <c r="J21" s="433" t="s">
        <v>1</v>
      </c>
      <c r="K21" s="434">
        <f>K22</f>
        <v>6805414.9000000004</v>
      </c>
      <c r="L21" s="434">
        <f t="shared" ref="L21:M22" si="2">L22</f>
        <v>4836268.8999999994</v>
      </c>
      <c r="M21" s="515">
        <f t="shared" si="2"/>
        <v>4836268.8999999994</v>
      </c>
      <c r="N21" s="137"/>
    </row>
    <row r="22" spans="1:14" ht="75.75" customHeight="1" x14ac:dyDescent="0.25">
      <c r="A22" s="189"/>
      <c r="B22" s="516" t="s">
        <v>447</v>
      </c>
      <c r="C22" s="505">
        <v>616</v>
      </c>
      <c r="D22" s="506">
        <v>1</v>
      </c>
      <c r="E22" s="507">
        <v>4</v>
      </c>
      <c r="F22" s="508" t="s">
        <v>48</v>
      </c>
      <c r="G22" s="509" t="s">
        <v>5</v>
      </c>
      <c r="H22" s="508" t="s">
        <v>4</v>
      </c>
      <c r="I22" s="510" t="s">
        <v>3</v>
      </c>
      <c r="J22" s="511" t="s">
        <v>1</v>
      </c>
      <c r="K22" s="512">
        <f>K23</f>
        <v>6805414.9000000004</v>
      </c>
      <c r="L22" s="512">
        <f t="shared" si="2"/>
        <v>4836268.8999999994</v>
      </c>
      <c r="M22" s="517">
        <f t="shared" si="2"/>
        <v>4836268.8999999994</v>
      </c>
      <c r="N22" s="137"/>
    </row>
    <row r="23" spans="1:14" ht="29.25" customHeight="1" x14ac:dyDescent="0.25">
      <c r="A23" s="189"/>
      <c r="B23" s="516" t="s">
        <v>448</v>
      </c>
      <c r="C23" s="505">
        <v>616</v>
      </c>
      <c r="D23" s="506">
        <v>1</v>
      </c>
      <c r="E23" s="507">
        <v>4</v>
      </c>
      <c r="F23" s="508" t="s">
        <v>48</v>
      </c>
      <c r="G23" s="509" t="s">
        <v>31</v>
      </c>
      <c r="H23" s="508" t="s">
        <v>4</v>
      </c>
      <c r="I23" s="510" t="s">
        <v>3</v>
      </c>
      <c r="J23" s="511" t="s">
        <v>1</v>
      </c>
      <c r="K23" s="512">
        <f>K24+K32+K37</f>
        <v>6805414.9000000004</v>
      </c>
      <c r="L23" s="512">
        <f>L24+L32</f>
        <v>4836268.8999999994</v>
      </c>
      <c r="M23" s="513">
        <f>M24+M32</f>
        <v>4836268.8999999994</v>
      </c>
      <c r="N23" s="137"/>
    </row>
    <row r="24" spans="1:14" ht="42.75" customHeight="1" x14ac:dyDescent="0.25">
      <c r="A24" s="189"/>
      <c r="B24" s="516" t="s">
        <v>449</v>
      </c>
      <c r="C24" s="505">
        <v>616</v>
      </c>
      <c r="D24" s="506">
        <v>1</v>
      </c>
      <c r="E24" s="507">
        <v>4</v>
      </c>
      <c r="F24" s="508" t="s">
        <v>48</v>
      </c>
      <c r="G24" s="509" t="s">
        <v>31</v>
      </c>
      <c r="H24" s="508" t="s">
        <v>6</v>
      </c>
      <c r="I24" s="510" t="s">
        <v>3</v>
      </c>
      <c r="J24" s="511" t="s">
        <v>1</v>
      </c>
      <c r="K24" s="512">
        <f>K25+K28+K30</f>
        <v>6568268.9000000004</v>
      </c>
      <c r="L24" s="512">
        <f>L25+L28+L30</f>
        <v>4836268.8999999994</v>
      </c>
      <c r="M24" s="513">
        <f>M25+M28+M30</f>
        <v>4836268.8999999994</v>
      </c>
      <c r="N24" s="137"/>
    </row>
    <row r="25" spans="1:14" ht="29.25" customHeight="1" x14ac:dyDescent="0.25">
      <c r="A25" s="189"/>
      <c r="B25" s="366" t="s">
        <v>451</v>
      </c>
      <c r="C25" s="367">
        <v>616</v>
      </c>
      <c r="D25" s="368">
        <v>1</v>
      </c>
      <c r="E25" s="369">
        <v>4</v>
      </c>
      <c r="F25" s="370" t="s">
        <v>48</v>
      </c>
      <c r="G25" s="371" t="s">
        <v>31</v>
      </c>
      <c r="H25" s="370" t="s">
        <v>6</v>
      </c>
      <c r="I25" s="372" t="s">
        <v>60</v>
      </c>
      <c r="J25" s="373" t="s">
        <v>1</v>
      </c>
      <c r="K25" s="374">
        <f>K26+K27</f>
        <v>6513268.9000000004</v>
      </c>
      <c r="L25" s="374">
        <f>L26+L27</f>
        <v>4646268.8999999994</v>
      </c>
      <c r="M25" s="375">
        <f>M26+M27</f>
        <v>4646268.8999999994</v>
      </c>
      <c r="N25" s="137"/>
    </row>
    <row r="26" spans="1:14" ht="50.25" customHeight="1" x14ac:dyDescent="0.25">
      <c r="A26" s="189"/>
      <c r="B26" s="198" t="s">
        <v>50</v>
      </c>
      <c r="C26" s="193">
        <v>616</v>
      </c>
      <c r="D26" s="146">
        <v>1</v>
      </c>
      <c r="E26" s="150">
        <v>4</v>
      </c>
      <c r="F26" s="156" t="s">
        <v>48</v>
      </c>
      <c r="G26" s="160" t="s">
        <v>31</v>
      </c>
      <c r="H26" s="156" t="s">
        <v>6</v>
      </c>
      <c r="I26" s="164" t="s">
        <v>60</v>
      </c>
      <c r="J26" s="170" t="s">
        <v>49</v>
      </c>
      <c r="K26" s="623">
        <f>4425697.64+56710.2</f>
        <v>4482407.84</v>
      </c>
      <c r="L26" s="512">
        <v>4425697.6399999997</v>
      </c>
      <c r="M26" s="513">
        <v>4425697.6399999997</v>
      </c>
      <c r="N26" s="137"/>
    </row>
    <row r="27" spans="1:14" ht="53.25" customHeight="1" x14ac:dyDescent="0.25">
      <c r="A27" s="189"/>
      <c r="B27" s="195" t="s">
        <v>22</v>
      </c>
      <c r="C27" s="196">
        <v>616</v>
      </c>
      <c r="D27" s="147">
        <v>1</v>
      </c>
      <c r="E27" s="151">
        <v>4</v>
      </c>
      <c r="F27" s="157" t="s">
        <v>48</v>
      </c>
      <c r="G27" s="161" t="s">
        <v>31</v>
      </c>
      <c r="H27" s="157" t="s">
        <v>6</v>
      </c>
      <c r="I27" s="165" t="s">
        <v>60</v>
      </c>
      <c r="J27" s="171" t="s">
        <v>19</v>
      </c>
      <c r="K27" s="611">
        <f>220571.26+600000+1100000+167000-34110.2-22600</f>
        <v>2030861.06</v>
      </c>
      <c r="L27" s="387">
        <v>220571.26</v>
      </c>
      <c r="M27" s="532">
        <v>220571.26</v>
      </c>
      <c r="N27" s="137"/>
    </row>
    <row r="28" spans="1:14" ht="46.5" customHeight="1" x14ac:dyDescent="0.25">
      <c r="A28" s="189"/>
      <c r="B28" s="354" t="s">
        <v>307</v>
      </c>
      <c r="C28" s="355">
        <v>616</v>
      </c>
      <c r="D28" s="356">
        <v>1</v>
      </c>
      <c r="E28" s="357">
        <v>4</v>
      </c>
      <c r="F28" s="358" t="s">
        <v>48</v>
      </c>
      <c r="G28" s="359" t="s">
        <v>31</v>
      </c>
      <c r="H28" s="358" t="s">
        <v>6</v>
      </c>
      <c r="I28" s="360" t="s">
        <v>452</v>
      </c>
      <c r="J28" s="361" t="s">
        <v>1</v>
      </c>
      <c r="K28" s="362">
        <f>K29</f>
        <v>15000</v>
      </c>
      <c r="L28" s="362">
        <f>L29</f>
        <v>50000</v>
      </c>
      <c r="M28" s="363">
        <f>M29</f>
        <v>50000</v>
      </c>
      <c r="N28" s="137"/>
    </row>
    <row r="29" spans="1:14" ht="51" customHeight="1" x14ac:dyDescent="0.25">
      <c r="A29" s="189"/>
      <c r="B29" s="195" t="s">
        <v>22</v>
      </c>
      <c r="C29" s="196">
        <v>616</v>
      </c>
      <c r="D29" s="147">
        <v>1</v>
      </c>
      <c r="E29" s="151">
        <v>4</v>
      </c>
      <c r="F29" s="157" t="s">
        <v>48</v>
      </c>
      <c r="G29" s="161" t="s">
        <v>31</v>
      </c>
      <c r="H29" s="157" t="s">
        <v>6</v>
      </c>
      <c r="I29" s="165" t="s">
        <v>452</v>
      </c>
      <c r="J29" s="171" t="s">
        <v>19</v>
      </c>
      <c r="K29" s="387">
        <v>15000</v>
      </c>
      <c r="L29" s="175">
        <v>50000</v>
      </c>
      <c r="M29" s="180">
        <v>50000</v>
      </c>
      <c r="N29" s="137"/>
    </row>
    <row r="30" spans="1:14" ht="49.5" customHeight="1" x14ac:dyDescent="0.25">
      <c r="A30" s="189"/>
      <c r="B30" s="354" t="s">
        <v>288</v>
      </c>
      <c r="C30" s="355">
        <v>616</v>
      </c>
      <c r="D30" s="356">
        <v>1</v>
      </c>
      <c r="E30" s="357">
        <v>4</v>
      </c>
      <c r="F30" s="358" t="s">
        <v>48</v>
      </c>
      <c r="G30" s="359" t="s">
        <v>31</v>
      </c>
      <c r="H30" s="358" t="s">
        <v>6</v>
      </c>
      <c r="I30" s="360" t="s">
        <v>453</v>
      </c>
      <c r="J30" s="361" t="s">
        <v>1</v>
      </c>
      <c r="K30" s="364">
        <f>K31</f>
        <v>40000</v>
      </c>
      <c r="L30" s="364">
        <f>L31</f>
        <v>140000</v>
      </c>
      <c r="M30" s="306">
        <f>M31</f>
        <v>140000</v>
      </c>
      <c r="N30" s="137"/>
    </row>
    <row r="31" spans="1:14" ht="49.5" customHeight="1" x14ac:dyDescent="0.25">
      <c r="A31" s="189"/>
      <c r="B31" s="195" t="s">
        <v>22</v>
      </c>
      <c r="C31" s="196">
        <v>616</v>
      </c>
      <c r="D31" s="147">
        <v>1</v>
      </c>
      <c r="E31" s="151">
        <v>4</v>
      </c>
      <c r="F31" s="157" t="s">
        <v>48</v>
      </c>
      <c r="G31" s="161" t="s">
        <v>31</v>
      </c>
      <c r="H31" s="157" t="s">
        <v>6</v>
      </c>
      <c r="I31" s="165" t="s">
        <v>453</v>
      </c>
      <c r="J31" s="171" t="s">
        <v>19</v>
      </c>
      <c r="K31" s="517">
        <v>40000</v>
      </c>
      <c r="L31" s="287">
        <v>140000</v>
      </c>
      <c r="M31" s="180">
        <v>140000</v>
      </c>
      <c r="N31" s="137"/>
    </row>
    <row r="32" spans="1:14" ht="57" customHeight="1" x14ac:dyDescent="0.25">
      <c r="A32" s="189"/>
      <c r="B32" s="354" t="s">
        <v>454</v>
      </c>
      <c r="C32" s="355">
        <v>616</v>
      </c>
      <c r="D32" s="356">
        <v>1</v>
      </c>
      <c r="E32" s="357">
        <v>4</v>
      </c>
      <c r="F32" s="358" t="s">
        <v>48</v>
      </c>
      <c r="G32" s="359" t="s">
        <v>31</v>
      </c>
      <c r="H32" s="358" t="s">
        <v>21</v>
      </c>
      <c r="I32" s="360" t="s">
        <v>3</v>
      </c>
      <c r="J32" s="361" t="s">
        <v>1</v>
      </c>
      <c r="K32" s="362">
        <f>K33+K35</f>
        <v>229146</v>
      </c>
      <c r="L32" s="362">
        <f>L33+L35</f>
        <v>0</v>
      </c>
      <c r="M32" s="363">
        <f>M33+M35</f>
        <v>0</v>
      </c>
      <c r="N32" s="137"/>
    </row>
    <row r="33" spans="1:19" ht="65.25" customHeight="1" x14ac:dyDescent="0.25">
      <c r="A33" s="189"/>
      <c r="B33" s="194" t="s">
        <v>455</v>
      </c>
      <c r="C33" s="193">
        <v>616</v>
      </c>
      <c r="D33" s="146">
        <v>1</v>
      </c>
      <c r="E33" s="150">
        <v>4</v>
      </c>
      <c r="F33" s="156" t="s">
        <v>48</v>
      </c>
      <c r="G33" s="160" t="s">
        <v>31</v>
      </c>
      <c r="H33" s="156" t="s">
        <v>21</v>
      </c>
      <c r="I33" s="164" t="s">
        <v>456</v>
      </c>
      <c r="J33" s="170" t="s">
        <v>1</v>
      </c>
      <c r="K33" s="174">
        <f>K34</f>
        <v>192000</v>
      </c>
      <c r="L33" s="174">
        <f>L34</f>
        <v>0</v>
      </c>
      <c r="M33" s="179">
        <v>0</v>
      </c>
      <c r="N33" s="137"/>
    </row>
    <row r="34" spans="1:19" ht="26.25" customHeight="1" x14ac:dyDescent="0.25">
      <c r="A34" s="189"/>
      <c r="B34" s="195" t="s">
        <v>231</v>
      </c>
      <c r="C34" s="196">
        <v>616</v>
      </c>
      <c r="D34" s="147">
        <v>1</v>
      </c>
      <c r="E34" s="151">
        <v>4</v>
      </c>
      <c r="F34" s="157" t="s">
        <v>48</v>
      </c>
      <c r="G34" s="161" t="s">
        <v>31</v>
      </c>
      <c r="H34" s="157" t="s">
        <v>21</v>
      </c>
      <c r="I34" s="165" t="s">
        <v>456</v>
      </c>
      <c r="J34" s="171" t="s">
        <v>289</v>
      </c>
      <c r="K34" s="175">
        <v>192000</v>
      </c>
      <c r="L34" s="175">
        <v>0</v>
      </c>
      <c r="M34" s="180">
        <v>0</v>
      </c>
      <c r="N34" s="137"/>
    </row>
    <row r="35" spans="1:19" ht="66.75" customHeight="1" x14ac:dyDescent="0.25">
      <c r="A35" s="189"/>
      <c r="B35" s="426" t="s">
        <v>457</v>
      </c>
      <c r="C35" s="427">
        <v>616</v>
      </c>
      <c r="D35" s="428">
        <v>1</v>
      </c>
      <c r="E35" s="429">
        <v>4</v>
      </c>
      <c r="F35" s="430" t="s">
        <v>48</v>
      </c>
      <c r="G35" s="431" t="s">
        <v>31</v>
      </c>
      <c r="H35" s="430" t="s">
        <v>21</v>
      </c>
      <c r="I35" s="432" t="s">
        <v>458</v>
      </c>
      <c r="J35" s="433" t="s">
        <v>1</v>
      </c>
      <c r="K35" s="434">
        <f>K36</f>
        <v>37146</v>
      </c>
      <c r="L35" s="434">
        <f>L36</f>
        <v>0</v>
      </c>
      <c r="M35" s="435">
        <f>M36</f>
        <v>0</v>
      </c>
      <c r="N35" s="137"/>
    </row>
    <row r="36" spans="1:19" ht="28.5" customHeight="1" x14ac:dyDescent="0.25">
      <c r="A36" s="189"/>
      <c r="B36" s="195" t="s">
        <v>231</v>
      </c>
      <c r="C36" s="196">
        <v>616</v>
      </c>
      <c r="D36" s="147">
        <v>1</v>
      </c>
      <c r="E36" s="151">
        <v>4</v>
      </c>
      <c r="F36" s="157" t="s">
        <v>48</v>
      </c>
      <c r="G36" s="161" t="s">
        <v>31</v>
      </c>
      <c r="H36" s="157" t="s">
        <v>21</v>
      </c>
      <c r="I36" s="165" t="s">
        <v>458</v>
      </c>
      <c r="J36" s="171" t="s">
        <v>289</v>
      </c>
      <c r="K36" s="387">
        <v>37146</v>
      </c>
      <c r="L36" s="175">
        <v>0</v>
      </c>
      <c r="M36" s="180">
        <v>0</v>
      </c>
      <c r="N36" s="137"/>
    </row>
    <row r="37" spans="1:19" ht="84.75" customHeight="1" x14ac:dyDescent="0.25">
      <c r="A37" s="189"/>
      <c r="B37" s="354" t="s">
        <v>459</v>
      </c>
      <c r="C37" s="355">
        <v>616</v>
      </c>
      <c r="D37" s="356">
        <v>1</v>
      </c>
      <c r="E37" s="357">
        <v>4</v>
      </c>
      <c r="F37" s="358" t="s">
        <v>48</v>
      </c>
      <c r="G37" s="359" t="s">
        <v>31</v>
      </c>
      <c r="H37" s="358" t="s">
        <v>21</v>
      </c>
      <c r="I37" s="360" t="s">
        <v>460</v>
      </c>
      <c r="J37" s="361" t="s">
        <v>1</v>
      </c>
      <c r="K37" s="362">
        <f>K38</f>
        <v>8000</v>
      </c>
      <c r="L37" s="362">
        <f>L38</f>
        <v>0</v>
      </c>
      <c r="M37" s="363">
        <f>M38</f>
        <v>0</v>
      </c>
      <c r="N37" s="137"/>
    </row>
    <row r="38" spans="1:19" ht="17.25" customHeight="1" x14ac:dyDescent="0.25">
      <c r="A38" s="189"/>
      <c r="B38" s="195" t="s">
        <v>231</v>
      </c>
      <c r="C38" s="196">
        <v>616</v>
      </c>
      <c r="D38" s="147">
        <v>1</v>
      </c>
      <c r="E38" s="151">
        <v>4</v>
      </c>
      <c r="F38" s="157" t="s">
        <v>48</v>
      </c>
      <c r="G38" s="161" t="s">
        <v>31</v>
      </c>
      <c r="H38" s="157" t="s">
        <v>21</v>
      </c>
      <c r="I38" s="165" t="s">
        <v>460</v>
      </c>
      <c r="J38" s="171" t="s">
        <v>289</v>
      </c>
      <c r="K38" s="387">
        <v>8000</v>
      </c>
      <c r="L38" s="387">
        <v>0</v>
      </c>
      <c r="M38" s="532">
        <v>0</v>
      </c>
      <c r="N38" s="137"/>
    </row>
    <row r="39" spans="1:19" ht="49.5" customHeight="1" x14ac:dyDescent="0.25">
      <c r="A39" s="189"/>
      <c r="B39" s="570" t="s">
        <v>268</v>
      </c>
      <c r="C39" s="197">
        <v>616</v>
      </c>
      <c r="D39" s="148">
        <v>1</v>
      </c>
      <c r="E39" s="152">
        <v>6</v>
      </c>
      <c r="F39" s="158" t="s">
        <v>1</v>
      </c>
      <c r="G39" s="162" t="s">
        <v>1</v>
      </c>
      <c r="H39" s="158" t="s">
        <v>1</v>
      </c>
      <c r="I39" s="166" t="s">
        <v>1</v>
      </c>
      <c r="J39" s="172" t="s">
        <v>1</v>
      </c>
      <c r="K39" s="176">
        <f t="shared" ref="K39:M43" si="3">K40</f>
        <v>60313</v>
      </c>
      <c r="L39" s="176">
        <f t="shared" si="3"/>
        <v>60313</v>
      </c>
      <c r="M39" s="181">
        <f t="shared" si="3"/>
        <v>0</v>
      </c>
      <c r="N39" s="137"/>
    </row>
    <row r="40" spans="1:19" ht="87" customHeight="1" x14ac:dyDescent="0.25">
      <c r="A40" s="189"/>
      <c r="B40" s="194" t="s">
        <v>447</v>
      </c>
      <c r="C40" s="193">
        <v>616</v>
      </c>
      <c r="D40" s="146">
        <v>1</v>
      </c>
      <c r="E40" s="150">
        <v>6</v>
      </c>
      <c r="F40" s="156" t="s">
        <v>48</v>
      </c>
      <c r="G40" s="160" t="s">
        <v>5</v>
      </c>
      <c r="H40" s="156" t="s">
        <v>4</v>
      </c>
      <c r="I40" s="164" t="s">
        <v>3</v>
      </c>
      <c r="J40" s="170" t="s">
        <v>1</v>
      </c>
      <c r="K40" s="512">
        <f t="shared" si="3"/>
        <v>60313</v>
      </c>
      <c r="L40" s="512">
        <f t="shared" si="3"/>
        <v>60313</v>
      </c>
      <c r="M40" s="513">
        <f t="shared" si="3"/>
        <v>0</v>
      </c>
      <c r="N40" s="137"/>
    </row>
    <row r="41" spans="1:19" ht="27.75" customHeight="1" x14ac:dyDescent="0.25">
      <c r="A41" s="189"/>
      <c r="B41" s="194" t="s">
        <v>448</v>
      </c>
      <c r="C41" s="193">
        <v>616</v>
      </c>
      <c r="D41" s="146">
        <v>1</v>
      </c>
      <c r="E41" s="150">
        <v>6</v>
      </c>
      <c r="F41" s="156" t="s">
        <v>48</v>
      </c>
      <c r="G41" s="160" t="s">
        <v>31</v>
      </c>
      <c r="H41" s="156" t="s">
        <v>4</v>
      </c>
      <c r="I41" s="164" t="s">
        <v>3</v>
      </c>
      <c r="J41" s="170" t="s">
        <v>1</v>
      </c>
      <c r="K41" s="512">
        <f t="shared" si="3"/>
        <v>60313</v>
      </c>
      <c r="L41" s="512">
        <f t="shared" si="3"/>
        <v>60313</v>
      </c>
      <c r="M41" s="513">
        <f t="shared" si="3"/>
        <v>0</v>
      </c>
      <c r="N41" s="137"/>
    </row>
    <row r="42" spans="1:19" ht="53.25" customHeight="1" x14ac:dyDescent="0.25">
      <c r="A42" s="189"/>
      <c r="B42" s="194" t="s">
        <v>454</v>
      </c>
      <c r="C42" s="193">
        <v>616</v>
      </c>
      <c r="D42" s="146">
        <v>1</v>
      </c>
      <c r="E42" s="150">
        <v>6</v>
      </c>
      <c r="F42" s="156" t="s">
        <v>48</v>
      </c>
      <c r="G42" s="160" t="s">
        <v>31</v>
      </c>
      <c r="H42" s="156" t="s">
        <v>21</v>
      </c>
      <c r="I42" s="164" t="s">
        <v>3</v>
      </c>
      <c r="J42" s="170" t="s">
        <v>1</v>
      </c>
      <c r="K42" s="512">
        <f t="shared" si="3"/>
        <v>60313</v>
      </c>
      <c r="L42" s="512">
        <f t="shared" si="3"/>
        <v>60313</v>
      </c>
      <c r="M42" s="513">
        <f t="shared" si="3"/>
        <v>0</v>
      </c>
      <c r="N42" s="137"/>
    </row>
    <row r="43" spans="1:19" ht="69.75" customHeight="1" x14ac:dyDescent="0.25">
      <c r="A43" s="189"/>
      <c r="B43" s="366" t="s">
        <v>461</v>
      </c>
      <c r="C43" s="367">
        <v>616</v>
      </c>
      <c r="D43" s="368">
        <v>1</v>
      </c>
      <c r="E43" s="369">
        <v>6</v>
      </c>
      <c r="F43" s="370" t="s">
        <v>48</v>
      </c>
      <c r="G43" s="371" t="s">
        <v>31</v>
      </c>
      <c r="H43" s="370" t="s">
        <v>21</v>
      </c>
      <c r="I43" s="372" t="s">
        <v>462</v>
      </c>
      <c r="J43" s="373" t="s">
        <v>1</v>
      </c>
      <c r="K43" s="374">
        <f t="shared" si="3"/>
        <v>60313</v>
      </c>
      <c r="L43" s="374">
        <f t="shared" si="3"/>
        <v>60313</v>
      </c>
      <c r="M43" s="375">
        <f t="shared" si="3"/>
        <v>0</v>
      </c>
      <c r="N43" s="137"/>
    </row>
    <row r="44" spans="1:19" ht="21" customHeight="1" x14ac:dyDescent="0.25">
      <c r="A44" s="189"/>
      <c r="B44" s="195" t="s">
        <v>231</v>
      </c>
      <c r="C44" s="196">
        <v>616</v>
      </c>
      <c r="D44" s="147">
        <v>1</v>
      </c>
      <c r="E44" s="151">
        <v>6</v>
      </c>
      <c r="F44" s="157" t="s">
        <v>48</v>
      </c>
      <c r="G44" s="161" t="s">
        <v>31</v>
      </c>
      <c r="H44" s="157" t="s">
        <v>21</v>
      </c>
      <c r="I44" s="165" t="s">
        <v>462</v>
      </c>
      <c r="J44" s="171" t="s">
        <v>289</v>
      </c>
      <c r="K44" s="387">
        <v>60313</v>
      </c>
      <c r="L44" s="387">
        <v>60313</v>
      </c>
      <c r="M44" s="532">
        <v>0</v>
      </c>
      <c r="N44" s="137"/>
    </row>
    <row r="45" spans="1:19" ht="36.75" customHeight="1" x14ac:dyDescent="0.25">
      <c r="A45" s="518"/>
      <c r="B45" s="522" t="s">
        <v>550</v>
      </c>
      <c r="C45" s="523">
        <v>616</v>
      </c>
      <c r="D45" s="524">
        <v>1</v>
      </c>
      <c r="E45" s="525">
        <v>7</v>
      </c>
      <c r="F45" s="526">
        <v>75</v>
      </c>
      <c r="G45" s="527">
        <v>0</v>
      </c>
      <c r="H45" s="526">
        <v>0</v>
      </c>
      <c r="I45" s="528">
        <v>90006</v>
      </c>
      <c r="J45" s="529"/>
      <c r="K45" s="503">
        <f>K46</f>
        <v>0</v>
      </c>
      <c r="L45" s="503">
        <v>0</v>
      </c>
      <c r="M45" s="364">
        <v>0</v>
      </c>
      <c r="N45" s="137"/>
      <c r="P45" s="559"/>
      <c r="Q45" s="560"/>
      <c r="R45" s="559"/>
      <c r="S45" s="559"/>
    </row>
    <row r="46" spans="1:19" ht="44.25" customHeight="1" x14ac:dyDescent="0.25">
      <c r="A46" s="518"/>
      <c r="B46" s="195" t="s">
        <v>552</v>
      </c>
      <c r="C46" s="196">
        <v>616</v>
      </c>
      <c r="D46" s="147">
        <v>1</v>
      </c>
      <c r="E46" s="151">
        <v>7</v>
      </c>
      <c r="F46" s="157">
        <v>75</v>
      </c>
      <c r="G46" s="161">
        <v>0</v>
      </c>
      <c r="H46" s="157">
        <v>0</v>
      </c>
      <c r="I46" s="165">
        <v>90006</v>
      </c>
      <c r="J46" s="171"/>
      <c r="K46" s="387">
        <f>K47</f>
        <v>0</v>
      </c>
      <c r="L46" s="387">
        <v>0</v>
      </c>
      <c r="M46" s="517">
        <v>0</v>
      </c>
      <c r="N46" s="137"/>
      <c r="P46" s="559"/>
      <c r="Q46" s="559"/>
      <c r="R46" s="559"/>
      <c r="S46" s="559"/>
    </row>
    <row r="47" spans="1:19" ht="21" customHeight="1" x14ac:dyDescent="0.25">
      <c r="A47" s="518"/>
      <c r="B47" s="195" t="s">
        <v>551</v>
      </c>
      <c r="C47" s="196">
        <v>616</v>
      </c>
      <c r="D47" s="147">
        <v>1</v>
      </c>
      <c r="E47" s="151">
        <v>7</v>
      </c>
      <c r="F47" s="157">
        <v>75</v>
      </c>
      <c r="G47" s="161">
        <v>0</v>
      </c>
      <c r="H47" s="157">
        <v>0</v>
      </c>
      <c r="I47" s="165">
        <v>90006</v>
      </c>
      <c r="J47" s="171">
        <v>880</v>
      </c>
      <c r="K47" s="387">
        <v>0</v>
      </c>
      <c r="L47" s="387">
        <v>0</v>
      </c>
      <c r="M47" s="517">
        <v>0</v>
      </c>
      <c r="N47" s="137"/>
    </row>
    <row r="48" spans="1:19" ht="21" customHeight="1" x14ac:dyDescent="0.25">
      <c r="A48" s="518"/>
      <c r="B48" s="557" t="s">
        <v>583</v>
      </c>
      <c r="C48" s="523">
        <v>616</v>
      </c>
      <c r="D48" s="524">
        <v>1</v>
      </c>
      <c r="E48" s="525">
        <v>11</v>
      </c>
      <c r="F48" s="526">
        <v>0</v>
      </c>
      <c r="G48" s="527">
        <v>0</v>
      </c>
      <c r="H48" s="526">
        <v>0</v>
      </c>
      <c r="I48" s="528">
        <v>0</v>
      </c>
      <c r="J48" s="529"/>
      <c r="K48" s="503">
        <f t="shared" ref="K48:M51" si="4">K49</f>
        <v>15000</v>
      </c>
      <c r="L48" s="503">
        <f t="shared" si="4"/>
        <v>150000</v>
      </c>
      <c r="M48" s="364">
        <f t="shared" si="4"/>
        <v>150000</v>
      </c>
      <c r="N48" s="137"/>
    </row>
    <row r="49" spans="1:14" ht="21" customHeight="1" x14ac:dyDescent="0.25">
      <c r="A49" s="518"/>
      <c r="B49" s="558" t="s">
        <v>264</v>
      </c>
      <c r="C49" s="196">
        <v>616</v>
      </c>
      <c r="D49" s="147">
        <v>1</v>
      </c>
      <c r="E49" s="151">
        <v>11</v>
      </c>
      <c r="F49" s="157">
        <v>75</v>
      </c>
      <c r="G49" s="161">
        <v>0</v>
      </c>
      <c r="H49" s="157">
        <v>0</v>
      </c>
      <c r="I49" s="165">
        <v>0</v>
      </c>
      <c r="J49" s="171"/>
      <c r="K49" s="387">
        <f t="shared" si="4"/>
        <v>15000</v>
      </c>
      <c r="L49" s="387">
        <f t="shared" si="4"/>
        <v>150000</v>
      </c>
      <c r="M49" s="517">
        <f t="shared" si="4"/>
        <v>150000</v>
      </c>
      <c r="N49" s="137"/>
    </row>
    <row r="50" spans="1:14" ht="31.5" customHeight="1" x14ac:dyDescent="0.25">
      <c r="A50" s="518"/>
      <c r="B50" s="558" t="s">
        <v>584</v>
      </c>
      <c r="C50" s="196">
        <v>616</v>
      </c>
      <c r="D50" s="147">
        <v>1</v>
      </c>
      <c r="E50" s="151">
        <v>11</v>
      </c>
      <c r="F50" s="157">
        <v>75</v>
      </c>
      <c r="G50" s="161">
        <v>0</v>
      </c>
      <c r="H50" s="157">
        <v>0</v>
      </c>
      <c r="I50" s="165">
        <v>1</v>
      </c>
      <c r="J50" s="171"/>
      <c r="K50" s="387">
        <f t="shared" si="4"/>
        <v>15000</v>
      </c>
      <c r="L50" s="387">
        <f t="shared" si="4"/>
        <v>150000</v>
      </c>
      <c r="M50" s="517">
        <f t="shared" si="4"/>
        <v>150000</v>
      </c>
      <c r="N50" s="137"/>
    </row>
    <row r="51" spans="1:14" ht="21" customHeight="1" x14ac:dyDescent="0.25">
      <c r="A51" s="518"/>
      <c r="B51" s="558" t="s">
        <v>585</v>
      </c>
      <c r="C51" s="196">
        <v>616</v>
      </c>
      <c r="D51" s="147">
        <v>1</v>
      </c>
      <c r="E51" s="151">
        <v>11</v>
      </c>
      <c r="F51" s="157">
        <v>75</v>
      </c>
      <c r="G51" s="161">
        <v>0</v>
      </c>
      <c r="H51" s="157">
        <v>0</v>
      </c>
      <c r="I51" s="165">
        <v>1</v>
      </c>
      <c r="J51" s="171">
        <v>800</v>
      </c>
      <c r="K51" s="387">
        <f t="shared" si="4"/>
        <v>15000</v>
      </c>
      <c r="L51" s="387">
        <f t="shared" si="4"/>
        <v>150000</v>
      </c>
      <c r="M51" s="517">
        <f t="shared" si="4"/>
        <v>150000</v>
      </c>
      <c r="N51" s="137"/>
    </row>
    <row r="52" spans="1:14" ht="21" customHeight="1" x14ac:dyDescent="0.25">
      <c r="A52" s="518"/>
      <c r="B52" s="558" t="s">
        <v>586</v>
      </c>
      <c r="C52" s="196">
        <v>616</v>
      </c>
      <c r="D52" s="147">
        <v>1</v>
      </c>
      <c r="E52" s="151">
        <v>11</v>
      </c>
      <c r="F52" s="157">
        <v>75</v>
      </c>
      <c r="G52" s="161">
        <v>0</v>
      </c>
      <c r="H52" s="157">
        <v>0</v>
      </c>
      <c r="I52" s="165">
        <v>1</v>
      </c>
      <c r="J52" s="171">
        <v>870</v>
      </c>
      <c r="K52" s="387">
        <v>15000</v>
      </c>
      <c r="L52" s="387">
        <v>150000</v>
      </c>
      <c r="M52" s="517">
        <v>150000</v>
      </c>
      <c r="N52" s="137"/>
    </row>
    <row r="53" spans="1:14" ht="19.5" customHeight="1" x14ac:dyDescent="0.25">
      <c r="A53" s="189"/>
      <c r="B53" s="365" t="s">
        <v>59</v>
      </c>
      <c r="C53" s="355">
        <v>616</v>
      </c>
      <c r="D53" s="356">
        <v>1</v>
      </c>
      <c r="E53" s="357">
        <v>13</v>
      </c>
      <c r="F53" s="358" t="s">
        <v>1</v>
      </c>
      <c r="G53" s="359" t="s">
        <v>1</v>
      </c>
      <c r="H53" s="358" t="s">
        <v>1</v>
      </c>
      <c r="I53" s="360" t="s">
        <v>1</v>
      </c>
      <c r="J53" s="361" t="s">
        <v>1</v>
      </c>
      <c r="K53" s="362">
        <f>K54</f>
        <v>9745712.9900000002</v>
      </c>
      <c r="L53" s="362">
        <f t="shared" ref="K53:M55" si="5">L54</f>
        <v>9525712.9900000002</v>
      </c>
      <c r="M53" s="363">
        <f t="shared" si="5"/>
        <v>9525712.9900000002</v>
      </c>
      <c r="N53" s="137"/>
    </row>
    <row r="54" spans="1:14" ht="84" customHeight="1" x14ac:dyDescent="0.25">
      <c r="A54" s="189"/>
      <c r="B54" s="194" t="s">
        <v>447</v>
      </c>
      <c r="C54" s="193">
        <v>616</v>
      </c>
      <c r="D54" s="146">
        <v>1</v>
      </c>
      <c r="E54" s="150">
        <v>13</v>
      </c>
      <c r="F54" s="156" t="s">
        <v>48</v>
      </c>
      <c r="G54" s="160" t="s">
        <v>5</v>
      </c>
      <c r="H54" s="156" t="s">
        <v>4</v>
      </c>
      <c r="I54" s="164" t="s">
        <v>3</v>
      </c>
      <c r="J54" s="170" t="s">
        <v>1</v>
      </c>
      <c r="K54" s="512">
        <f t="shared" si="5"/>
        <v>9745712.9900000002</v>
      </c>
      <c r="L54" s="174">
        <f t="shared" si="5"/>
        <v>9525712.9900000002</v>
      </c>
      <c r="M54" s="179">
        <f t="shared" si="5"/>
        <v>9525712.9900000002</v>
      </c>
      <c r="N54" s="137"/>
    </row>
    <row r="55" spans="1:14" ht="26.25" customHeight="1" x14ac:dyDescent="0.25">
      <c r="A55" s="189"/>
      <c r="B55" s="194" t="s">
        <v>448</v>
      </c>
      <c r="C55" s="193">
        <v>616</v>
      </c>
      <c r="D55" s="146">
        <v>1</v>
      </c>
      <c r="E55" s="150">
        <v>13</v>
      </c>
      <c r="F55" s="156" t="s">
        <v>48</v>
      </c>
      <c r="G55" s="160" t="s">
        <v>31</v>
      </c>
      <c r="H55" s="156" t="s">
        <v>4</v>
      </c>
      <c r="I55" s="164" t="s">
        <v>3</v>
      </c>
      <c r="J55" s="170" t="s">
        <v>1</v>
      </c>
      <c r="K55" s="512">
        <f t="shared" si="5"/>
        <v>9745712.9900000002</v>
      </c>
      <c r="L55" s="174">
        <f t="shared" si="5"/>
        <v>9525712.9900000002</v>
      </c>
      <c r="M55" s="179">
        <f t="shared" si="5"/>
        <v>9525712.9900000002</v>
      </c>
      <c r="N55" s="137"/>
    </row>
    <row r="56" spans="1:14" ht="42" customHeight="1" x14ac:dyDescent="0.25">
      <c r="A56" s="189"/>
      <c r="B56" s="194" t="s">
        <v>449</v>
      </c>
      <c r="C56" s="193">
        <v>616</v>
      </c>
      <c r="D56" s="146">
        <v>1</v>
      </c>
      <c r="E56" s="150">
        <v>13</v>
      </c>
      <c r="F56" s="156" t="s">
        <v>48</v>
      </c>
      <c r="G56" s="160" t="s">
        <v>31</v>
      </c>
      <c r="H56" s="156" t="s">
        <v>6</v>
      </c>
      <c r="I56" s="164" t="s">
        <v>3</v>
      </c>
      <c r="J56" s="170" t="s">
        <v>1</v>
      </c>
      <c r="K56" s="512">
        <f>K57+K60+K64+K66+K68</f>
        <v>9745712.9900000002</v>
      </c>
      <c r="L56" s="174">
        <f>L57+L60+L64+L66+L68</f>
        <v>9525712.9900000002</v>
      </c>
      <c r="M56" s="179">
        <f>M57+M60+M64+M66+M68</f>
        <v>9525712.9900000002</v>
      </c>
      <c r="N56" s="137"/>
    </row>
    <row r="57" spans="1:14" ht="42.75" customHeight="1" x14ac:dyDescent="0.25">
      <c r="A57" s="189"/>
      <c r="B57" s="366" t="s">
        <v>463</v>
      </c>
      <c r="C57" s="367">
        <v>616</v>
      </c>
      <c r="D57" s="368">
        <v>1</v>
      </c>
      <c r="E57" s="369">
        <v>13</v>
      </c>
      <c r="F57" s="370" t="s">
        <v>48</v>
      </c>
      <c r="G57" s="371" t="s">
        <v>31</v>
      </c>
      <c r="H57" s="370" t="s">
        <v>6</v>
      </c>
      <c r="I57" s="372" t="s">
        <v>464</v>
      </c>
      <c r="J57" s="373" t="s">
        <v>1</v>
      </c>
      <c r="K57" s="374">
        <f>K58+K59</f>
        <v>9321921.9900000002</v>
      </c>
      <c r="L57" s="374">
        <f>L58+L59</f>
        <v>9121921.9900000002</v>
      </c>
      <c r="M57" s="375">
        <f>M58+M59</f>
        <v>9121921.9900000002</v>
      </c>
      <c r="N57" s="137"/>
    </row>
    <row r="58" spans="1:14" ht="36.75" customHeight="1" x14ac:dyDescent="0.25">
      <c r="A58" s="189"/>
      <c r="B58" s="198" t="s">
        <v>465</v>
      </c>
      <c r="C58" s="193">
        <v>616</v>
      </c>
      <c r="D58" s="146">
        <v>1</v>
      </c>
      <c r="E58" s="150">
        <v>13</v>
      </c>
      <c r="F58" s="156" t="s">
        <v>48</v>
      </c>
      <c r="G58" s="160" t="s">
        <v>31</v>
      </c>
      <c r="H58" s="156" t="s">
        <v>6</v>
      </c>
      <c r="I58" s="164" t="s">
        <v>464</v>
      </c>
      <c r="J58" s="170" t="s">
        <v>466</v>
      </c>
      <c r="K58" s="512">
        <v>7391821.9900000002</v>
      </c>
      <c r="L58" s="512">
        <v>7391821.9900000002</v>
      </c>
      <c r="M58" s="513">
        <v>7391821.9900000002</v>
      </c>
      <c r="N58" s="137"/>
    </row>
    <row r="59" spans="1:14" ht="51.75" customHeight="1" x14ac:dyDescent="0.25">
      <c r="A59" s="189"/>
      <c r="B59" s="195" t="s">
        <v>22</v>
      </c>
      <c r="C59" s="196">
        <v>616</v>
      </c>
      <c r="D59" s="147">
        <v>1</v>
      </c>
      <c r="E59" s="151">
        <v>13</v>
      </c>
      <c r="F59" s="157" t="s">
        <v>48</v>
      </c>
      <c r="G59" s="161" t="s">
        <v>31</v>
      </c>
      <c r="H59" s="157" t="s">
        <v>6</v>
      </c>
      <c r="I59" s="165" t="s">
        <v>464</v>
      </c>
      <c r="J59" s="171" t="s">
        <v>19</v>
      </c>
      <c r="K59" s="175">
        <f>1730100+200000</f>
        <v>1930100</v>
      </c>
      <c r="L59" s="387">
        <v>1730100</v>
      </c>
      <c r="M59" s="532">
        <v>1730100</v>
      </c>
      <c r="N59" s="137"/>
    </row>
    <row r="60" spans="1:14" ht="52.5" customHeight="1" x14ac:dyDescent="0.25">
      <c r="A60" s="189"/>
      <c r="B60" s="354" t="s">
        <v>296</v>
      </c>
      <c r="C60" s="355">
        <v>616</v>
      </c>
      <c r="D60" s="356">
        <v>1</v>
      </c>
      <c r="E60" s="357">
        <v>13</v>
      </c>
      <c r="F60" s="358" t="s">
        <v>48</v>
      </c>
      <c r="G60" s="359" t="s">
        <v>31</v>
      </c>
      <c r="H60" s="358" t="s">
        <v>6</v>
      </c>
      <c r="I60" s="360" t="s">
        <v>467</v>
      </c>
      <c r="J60" s="361" t="s">
        <v>1</v>
      </c>
      <c r="K60" s="362">
        <f>K61</f>
        <v>60000</v>
      </c>
      <c r="L60" s="362">
        <v>0</v>
      </c>
      <c r="M60" s="363">
        <v>0</v>
      </c>
      <c r="N60" s="137"/>
    </row>
    <row r="61" spans="1:14" ht="37.5" customHeight="1" x14ac:dyDescent="0.25">
      <c r="A61" s="189"/>
      <c r="B61" s="195" t="s">
        <v>465</v>
      </c>
      <c r="C61" s="196">
        <v>616</v>
      </c>
      <c r="D61" s="147">
        <v>1</v>
      </c>
      <c r="E61" s="151">
        <v>13</v>
      </c>
      <c r="F61" s="157" t="s">
        <v>48</v>
      </c>
      <c r="G61" s="161" t="s">
        <v>31</v>
      </c>
      <c r="H61" s="157" t="s">
        <v>6</v>
      </c>
      <c r="I61" s="165" t="s">
        <v>467</v>
      </c>
      <c r="J61" s="171" t="s">
        <v>466</v>
      </c>
      <c r="K61" s="387">
        <v>60000</v>
      </c>
      <c r="L61" s="175">
        <v>0</v>
      </c>
      <c r="M61" s="180">
        <v>0</v>
      </c>
      <c r="N61" s="137"/>
    </row>
    <row r="62" spans="1:14" ht="36" customHeight="1" x14ac:dyDescent="0.25">
      <c r="A62" s="189"/>
      <c r="B62" s="199" t="s">
        <v>468</v>
      </c>
      <c r="C62" s="197">
        <v>616</v>
      </c>
      <c r="D62" s="148">
        <v>1</v>
      </c>
      <c r="E62" s="152">
        <v>13</v>
      </c>
      <c r="F62" s="158" t="s">
        <v>48</v>
      </c>
      <c r="G62" s="162" t="s">
        <v>31</v>
      </c>
      <c r="H62" s="158" t="s">
        <v>6</v>
      </c>
      <c r="I62" s="166" t="s">
        <v>469</v>
      </c>
      <c r="J62" s="172" t="s">
        <v>1</v>
      </c>
      <c r="K62" s="176">
        <f>K63</f>
        <v>0</v>
      </c>
      <c r="L62" s="176">
        <v>0</v>
      </c>
      <c r="M62" s="181">
        <v>0</v>
      </c>
      <c r="N62" s="137"/>
    </row>
    <row r="63" spans="1:14" ht="33" customHeight="1" x14ac:dyDescent="0.25">
      <c r="A63" s="189"/>
      <c r="B63" s="195" t="s">
        <v>465</v>
      </c>
      <c r="C63" s="196">
        <v>616</v>
      </c>
      <c r="D63" s="147">
        <v>1</v>
      </c>
      <c r="E63" s="151">
        <v>13</v>
      </c>
      <c r="F63" s="157" t="s">
        <v>48</v>
      </c>
      <c r="G63" s="161" t="s">
        <v>31</v>
      </c>
      <c r="H63" s="157" t="s">
        <v>6</v>
      </c>
      <c r="I63" s="165" t="s">
        <v>469</v>
      </c>
      <c r="J63" s="171" t="s">
        <v>466</v>
      </c>
      <c r="K63" s="175">
        <v>0</v>
      </c>
      <c r="L63" s="175">
        <v>0</v>
      </c>
      <c r="M63" s="180">
        <v>0</v>
      </c>
      <c r="N63" s="137"/>
    </row>
    <row r="64" spans="1:14" ht="23.25" customHeight="1" x14ac:dyDescent="0.25">
      <c r="A64" s="189"/>
      <c r="B64" s="354" t="s">
        <v>58</v>
      </c>
      <c r="C64" s="355">
        <v>616</v>
      </c>
      <c r="D64" s="356">
        <v>1</v>
      </c>
      <c r="E64" s="357">
        <v>13</v>
      </c>
      <c r="F64" s="358" t="s">
        <v>48</v>
      </c>
      <c r="G64" s="359" t="s">
        <v>31</v>
      </c>
      <c r="H64" s="358" t="s">
        <v>6</v>
      </c>
      <c r="I64" s="360" t="s">
        <v>57</v>
      </c>
      <c r="J64" s="361" t="s">
        <v>1</v>
      </c>
      <c r="K64" s="362">
        <f>K65</f>
        <v>25656</v>
      </c>
      <c r="L64" s="362">
        <f>L65</f>
        <v>25656</v>
      </c>
      <c r="M64" s="363">
        <f>M65</f>
        <v>25656</v>
      </c>
      <c r="N64" s="137"/>
    </row>
    <row r="65" spans="1:14" ht="23.25" customHeight="1" x14ac:dyDescent="0.25">
      <c r="A65" s="189"/>
      <c r="B65" s="195" t="s">
        <v>55</v>
      </c>
      <c r="C65" s="196">
        <v>616</v>
      </c>
      <c r="D65" s="147">
        <v>1</v>
      </c>
      <c r="E65" s="151">
        <v>13</v>
      </c>
      <c r="F65" s="157" t="s">
        <v>48</v>
      </c>
      <c r="G65" s="161" t="s">
        <v>31</v>
      </c>
      <c r="H65" s="157" t="s">
        <v>6</v>
      </c>
      <c r="I65" s="165" t="s">
        <v>57</v>
      </c>
      <c r="J65" s="171" t="s">
        <v>53</v>
      </c>
      <c r="K65" s="387">
        <v>25656</v>
      </c>
      <c r="L65" s="175">
        <v>25656</v>
      </c>
      <c r="M65" s="180">
        <v>25656</v>
      </c>
      <c r="N65" s="137"/>
    </row>
    <row r="66" spans="1:14" ht="42.75" customHeight="1" x14ac:dyDescent="0.25">
      <c r="A66" s="189"/>
      <c r="B66" s="354" t="s">
        <v>56</v>
      </c>
      <c r="C66" s="355">
        <v>616</v>
      </c>
      <c r="D66" s="356">
        <v>1</v>
      </c>
      <c r="E66" s="357">
        <v>13</v>
      </c>
      <c r="F66" s="358" t="s">
        <v>48</v>
      </c>
      <c r="G66" s="359" t="s">
        <v>31</v>
      </c>
      <c r="H66" s="358" t="s">
        <v>6</v>
      </c>
      <c r="I66" s="360" t="s">
        <v>54</v>
      </c>
      <c r="J66" s="361" t="s">
        <v>1</v>
      </c>
      <c r="K66" s="362">
        <f>K67</f>
        <v>90000</v>
      </c>
      <c r="L66" s="362">
        <f>L67</f>
        <v>130000</v>
      </c>
      <c r="M66" s="363">
        <f>M67</f>
        <v>130000</v>
      </c>
      <c r="N66" s="137"/>
    </row>
    <row r="67" spans="1:14" ht="45.75" customHeight="1" x14ac:dyDescent="0.25">
      <c r="A67" s="189"/>
      <c r="B67" s="195" t="s">
        <v>22</v>
      </c>
      <c r="C67" s="196">
        <v>616</v>
      </c>
      <c r="D67" s="147">
        <v>1</v>
      </c>
      <c r="E67" s="151">
        <v>13</v>
      </c>
      <c r="F67" s="157" t="s">
        <v>48</v>
      </c>
      <c r="G67" s="161" t="s">
        <v>31</v>
      </c>
      <c r="H67" s="157" t="s">
        <v>6</v>
      </c>
      <c r="I67" s="165" t="s">
        <v>54</v>
      </c>
      <c r="J67" s="171" t="s">
        <v>19</v>
      </c>
      <c r="K67" s="175">
        <f>30000+60000</f>
        <v>90000</v>
      </c>
      <c r="L67" s="175">
        <v>130000</v>
      </c>
      <c r="M67" s="180">
        <v>130000</v>
      </c>
      <c r="N67" s="137"/>
    </row>
    <row r="68" spans="1:14" ht="28.5" customHeight="1" x14ac:dyDescent="0.25">
      <c r="A68" s="189"/>
      <c r="B68" s="354" t="s">
        <v>470</v>
      </c>
      <c r="C68" s="355">
        <v>616</v>
      </c>
      <c r="D68" s="356">
        <v>1</v>
      </c>
      <c r="E68" s="357">
        <v>13</v>
      </c>
      <c r="F68" s="358" t="s">
        <v>48</v>
      </c>
      <c r="G68" s="359" t="s">
        <v>31</v>
      </c>
      <c r="H68" s="358" t="s">
        <v>6</v>
      </c>
      <c r="I68" s="360" t="s">
        <v>287</v>
      </c>
      <c r="J68" s="361" t="s">
        <v>1</v>
      </c>
      <c r="K68" s="362">
        <f>K69</f>
        <v>248135</v>
      </c>
      <c r="L68" s="362">
        <f>L69</f>
        <v>248135</v>
      </c>
      <c r="M68" s="363">
        <f>M69</f>
        <v>248135</v>
      </c>
      <c r="N68" s="137"/>
    </row>
    <row r="69" spans="1:14" ht="28.5" customHeight="1" x14ac:dyDescent="0.25">
      <c r="A69" s="189"/>
      <c r="B69" s="195" t="s">
        <v>55</v>
      </c>
      <c r="C69" s="196">
        <v>616</v>
      </c>
      <c r="D69" s="147">
        <v>1</v>
      </c>
      <c r="E69" s="151">
        <v>13</v>
      </c>
      <c r="F69" s="157" t="s">
        <v>48</v>
      </c>
      <c r="G69" s="161" t="s">
        <v>31</v>
      </c>
      <c r="H69" s="157" t="s">
        <v>6</v>
      </c>
      <c r="I69" s="165" t="s">
        <v>287</v>
      </c>
      <c r="J69" s="171" t="s">
        <v>53</v>
      </c>
      <c r="K69" s="387">
        <v>248135</v>
      </c>
      <c r="L69" s="387">
        <v>248135</v>
      </c>
      <c r="M69" s="532">
        <v>248135</v>
      </c>
      <c r="N69" s="137"/>
    </row>
    <row r="70" spans="1:14" ht="33" customHeight="1" x14ac:dyDescent="0.25">
      <c r="A70" s="189"/>
      <c r="B70" s="376" t="s">
        <v>52</v>
      </c>
      <c r="C70" s="377">
        <v>616</v>
      </c>
      <c r="D70" s="378">
        <v>2</v>
      </c>
      <c r="E70" s="379" t="s">
        <v>1</v>
      </c>
      <c r="F70" s="380" t="s">
        <v>1</v>
      </c>
      <c r="G70" s="381" t="s">
        <v>1</v>
      </c>
      <c r="H70" s="380" t="s">
        <v>1</v>
      </c>
      <c r="I70" s="382" t="s">
        <v>1</v>
      </c>
      <c r="J70" s="383" t="s">
        <v>1</v>
      </c>
      <c r="K70" s="384">
        <f t="shared" ref="K70:M75" si="6">K71</f>
        <v>633019.92000000004</v>
      </c>
      <c r="L70" s="384">
        <f t="shared" si="6"/>
        <v>707251.63</v>
      </c>
      <c r="M70" s="385">
        <f t="shared" si="6"/>
        <v>903150</v>
      </c>
      <c r="N70" s="137"/>
    </row>
    <row r="71" spans="1:14" ht="27" customHeight="1" x14ac:dyDescent="0.25">
      <c r="A71" s="189"/>
      <c r="B71" s="192" t="s">
        <v>51</v>
      </c>
      <c r="C71" s="193">
        <v>616</v>
      </c>
      <c r="D71" s="146">
        <v>2</v>
      </c>
      <c r="E71" s="150">
        <v>3</v>
      </c>
      <c r="F71" s="156" t="s">
        <v>1</v>
      </c>
      <c r="G71" s="160" t="s">
        <v>1</v>
      </c>
      <c r="H71" s="156" t="s">
        <v>1</v>
      </c>
      <c r="I71" s="164" t="s">
        <v>1</v>
      </c>
      <c r="J71" s="170" t="s">
        <v>1</v>
      </c>
      <c r="K71" s="512">
        <f t="shared" si="6"/>
        <v>633019.92000000004</v>
      </c>
      <c r="L71" s="512">
        <f t="shared" si="6"/>
        <v>707251.63</v>
      </c>
      <c r="M71" s="513">
        <f t="shared" si="6"/>
        <v>903150</v>
      </c>
      <c r="N71" s="137"/>
    </row>
    <row r="72" spans="1:14" ht="81.75" customHeight="1" x14ac:dyDescent="0.25">
      <c r="A72" s="189"/>
      <c r="B72" s="194" t="s">
        <v>447</v>
      </c>
      <c r="C72" s="193">
        <v>616</v>
      </c>
      <c r="D72" s="146">
        <v>2</v>
      </c>
      <c r="E72" s="150">
        <v>3</v>
      </c>
      <c r="F72" s="156">
        <v>86</v>
      </c>
      <c r="G72" s="160">
        <v>4</v>
      </c>
      <c r="H72" s="156" t="s">
        <v>4</v>
      </c>
      <c r="I72" s="164" t="s">
        <v>3</v>
      </c>
      <c r="J72" s="170" t="s">
        <v>1</v>
      </c>
      <c r="K72" s="512">
        <f t="shared" si="6"/>
        <v>633019.92000000004</v>
      </c>
      <c r="L72" s="512">
        <f t="shared" si="6"/>
        <v>707251.63</v>
      </c>
      <c r="M72" s="513">
        <f t="shared" si="6"/>
        <v>903150</v>
      </c>
      <c r="N72" s="137"/>
    </row>
    <row r="73" spans="1:14" ht="17.25" customHeight="1" x14ac:dyDescent="0.25">
      <c r="A73" s="189"/>
      <c r="B73" s="194" t="s">
        <v>448</v>
      </c>
      <c r="C73" s="193">
        <v>616</v>
      </c>
      <c r="D73" s="146">
        <v>2</v>
      </c>
      <c r="E73" s="150">
        <v>3</v>
      </c>
      <c r="F73" s="156">
        <v>86</v>
      </c>
      <c r="G73" s="160">
        <v>4</v>
      </c>
      <c r="H73" s="156">
        <v>1</v>
      </c>
      <c r="I73" s="164" t="s">
        <v>3</v>
      </c>
      <c r="J73" s="170" t="s">
        <v>1</v>
      </c>
      <c r="K73" s="512">
        <f t="shared" si="6"/>
        <v>633019.92000000004</v>
      </c>
      <c r="L73" s="512">
        <f t="shared" si="6"/>
        <v>707251.63</v>
      </c>
      <c r="M73" s="513">
        <f t="shared" si="6"/>
        <v>903150</v>
      </c>
      <c r="N73" s="137"/>
    </row>
    <row r="74" spans="1:14" ht="40.5" customHeight="1" x14ac:dyDescent="0.25">
      <c r="A74" s="189"/>
      <c r="B74" s="366" t="s">
        <v>449</v>
      </c>
      <c r="C74" s="367">
        <v>616</v>
      </c>
      <c r="D74" s="368">
        <v>2</v>
      </c>
      <c r="E74" s="369">
        <v>3</v>
      </c>
      <c r="F74" s="370">
        <v>86</v>
      </c>
      <c r="G74" s="371" t="s">
        <v>31</v>
      </c>
      <c r="H74" s="370">
        <v>1</v>
      </c>
      <c r="I74" s="372" t="s">
        <v>3</v>
      </c>
      <c r="J74" s="373" t="s">
        <v>1</v>
      </c>
      <c r="K74" s="374">
        <f t="shared" si="6"/>
        <v>633019.92000000004</v>
      </c>
      <c r="L74" s="374">
        <f t="shared" si="6"/>
        <v>707251.63</v>
      </c>
      <c r="M74" s="375">
        <f t="shared" si="6"/>
        <v>903150</v>
      </c>
      <c r="N74" s="137"/>
    </row>
    <row r="75" spans="1:14" ht="56.25" customHeight="1" x14ac:dyDescent="0.25">
      <c r="A75" s="189"/>
      <c r="B75" s="194" t="s">
        <v>471</v>
      </c>
      <c r="C75" s="193">
        <v>616</v>
      </c>
      <c r="D75" s="146">
        <v>2</v>
      </c>
      <c r="E75" s="150">
        <v>3</v>
      </c>
      <c r="F75" s="508">
        <v>86</v>
      </c>
      <c r="G75" s="509" t="s">
        <v>31</v>
      </c>
      <c r="H75" s="508">
        <v>1</v>
      </c>
      <c r="I75" s="510" t="s">
        <v>46</v>
      </c>
      <c r="J75" s="170" t="s">
        <v>1</v>
      </c>
      <c r="K75" s="512">
        <f t="shared" si="6"/>
        <v>633019.92000000004</v>
      </c>
      <c r="L75" s="512">
        <f t="shared" si="6"/>
        <v>707251.63</v>
      </c>
      <c r="M75" s="513">
        <f t="shared" si="6"/>
        <v>903150</v>
      </c>
      <c r="N75" s="137"/>
    </row>
    <row r="76" spans="1:14" ht="38.25" customHeight="1" x14ac:dyDescent="0.25">
      <c r="A76" s="189"/>
      <c r="B76" s="195" t="s">
        <v>50</v>
      </c>
      <c r="C76" s="196">
        <v>616</v>
      </c>
      <c r="D76" s="147">
        <v>2</v>
      </c>
      <c r="E76" s="151">
        <v>3</v>
      </c>
      <c r="F76" s="533">
        <v>86</v>
      </c>
      <c r="G76" s="534" t="s">
        <v>31</v>
      </c>
      <c r="H76" s="533">
        <v>1</v>
      </c>
      <c r="I76" s="535" t="s">
        <v>46</v>
      </c>
      <c r="J76" s="171" t="s">
        <v>49</v>
      </c>
      <c r="K76" s="387">
        <v>633019.92000000004</v>
      </c>
      <c r="L76" s="387">
        <v>707251.63</v>
      </c>
      <c r="M76" s="532">
        <v>903150</v>
      </c>
      <c r="N76" s="137"/>
    </row>
    <row r="77" spans="1:14" ht="36.75" customHeight="1" x14ac:dyDescent="0.25">
      <c r="A77" s="189"/>
      <c r="B77" s="376" t="s">
        <v>45</v>
      </c>
      <c r="C77" s="377">
        <v>616</v>
      </c>
      <c r="D77" s="378">
        <v>3</v>
      </c>
      <c r="E77" s="379" t="s">
        <v>1</v>
      </c>
      <c r="F77" s="380" t="s">
        <v>1</v>
      </c>
      <c r="G77" s="381" t="s">
        <v>1</v>
      </c>
      <c r="H77" s="380" t="s">
        <v>1</v>
      </c>
      <c r="I77" s="382" t="s">
        <v>1</v>
      </c>
      <c r="J77" s="383" t="s">
        <v>1</v>
      </c>
      <c r="K77" s="384">
        <f>K78+K82</f>
        <v>458997.83999999997</v>
      </c>
      <c r="L77" s="384">
        <f>L78+L82</f>
        <v>582700</v>
      </c>
      <c r="M77" s="385">
        <f>M78+M82</f>
        <v>382700</v>
      </c>
      <c r="N77" s="137"/>
    </row>
    <row r="78" spans="1:14" ht="18.75" customHeight="1" x14ac:dyDescent="0.25">
      <c r="A78" s="189"/>
      <c r="B78" s="192" t="s">
        <v>44</v>
      </c>
      <c r="C78" s="193">
        <v>616</v>
      </c>
      <c r="D78" s="146">
        <v>3</v>
      </c>
      <c r="E78" s="150">
        <v>4</v>
      </c>
      <c r="F78" s="156" t="s">
        <v>1</v>
      </c>
      <c r="G78" s="160" t="s">
        <v>1</v>
      </c>
      <c r="H78" s="156" t="s">
        <v>1</v>
      </c>
      <c r="I78" s="164" t="s">
        <v>1</v>
      </c>
      <c r="J78" s="170" t="s">
        <v>1</v>
      </c>
      <c r="K78" s="512">
        <f t="shared" ref="K78:M80" si="7">K79</f>
        <v>32700</v>
      </c>
      <c r="L78" s="512">
        <f t="shared" si="7"/>
        <v>32700</v>
      </c>
      <c r="M78" s="513">
        <f t="shared" si="7"/>
        <v>32700</v>
      </c>
      <c r="N78" s="137"/>
    </row>
    <row r="79" spans="1:14" ht="19.5" customHeight="1" x14ac:dyDescent="0.25">
      <c r="A79" s="189"/>
      <c r="B79" s="194" t="s">
        <v>264</v>
      </c>
      <c r="C79" s="193">
        <v>616</v>
      </c>
      <c r="D79" s="146">
        <v>3</v>
      </c>
      <c r="E79" s="150">
        <v>4</v>
      </c>
      <c r="F79" s="156" t="s">
        <v>43</v>
      </c>
      <c r="G79" s="160" t="s">
        <v>5</v>
      </c>
      <c r="H79" s="156" t="s">
        <v>4</v>
      </c>
      <c r="I79" s="164" t="s">
        <v>3</v>
      </c>
      <c r="J79" s="170" t="s">
        <v>1</v>
      </c>
      <c r="K79" s="512">
        <f t="shared" si="7"/>
        <v>32700</v>
      </c>
      <c r="L79" s="512">
        <f t="shared" si="7"/>
        <v>32700</v>
      </c>
      <c r="M79" s="513">
        <f t="shared" si="7"/>
        <v>32700</v>
      </c>
      <c r="N79" s="137"/>
    </row>
    <row r="80" spans="1:14" ht="58.5" customHeight="1" x14ac:dyDescent="0.25">
      <c r="A80" s="189"/>
      <c r="B80" s="366" t="s">
        <v>472</v>
      </c>
      <c r="C80" s="367">
        <v>616</v>
      </c>
      <c r="D80" s="368">
        <v>3</v>
      </c>
      <c r="E80" s="369">
        <v>4</v>
      </c>
      <c r="F80" s="370" t="s">
        <v>43</v>
      </c>
      <c r="G80" s="371" t="s">
        <v>5</v>
      </c>
      <c r="H80" s="370" t="s">
        <v>4</v>
      </c>
      <c r="I80" s="372" t="s">
        <v>473</v>
      </c>
      <c r="J80" s="373" t="s">
        <v>1</v>
      </c>
      <c r="K80" s="374">
        <f t="shared" si="7"/>
        <v>32700</v>
      </c>
      <c r="L80" s="374">
        <f t="shared" si="7"/>
        <v>32700</v>
      </c>
      <c r="M80" s="375">
        <f t="shared" si="7"/>
        <v>32700</v>
      </c>
      <c r="N80" s="137"/>
    </row>
    <row r="81" spans="1:14" ht="51.75" customHeight="1" x14ac:dyDescent="0.25">
      <c r="A81" s="189"/>
      <c r="B81" s="195" t="s">
        <v>22</v>
      </c>
      <c r="C81" s="196">
        <v>616</v>
      </c>
      <c r="D81" s="147">
        <v>3</v>
      </c>
      <c r="E81" s="151">
        <v>4</v>
      </c>
      <c r="F81" s="157" t="s">
        <v>43</v>
      </c>
      <c r="G81" s="161" t="s">
        <v>5</v>
      </c>
      <c r="H81" s="157" t="s">
        <v>4</v>
      </c>
      <c r="I81" s="165" t="s">
        <v>473</v>
      </c>
      <c r="J81" s="171" t="s">
        <v>19</v>
      </c>
      <c r="K81" s="387">
        <v>32700</v>
      </c>
      <c r="L81" s="387">
        <v>32700</v>
      </c>
      <c r="M81" s="532">
        <v>32700</v>
      </c>
      <c r="N81" s="137"/>
    </row>
    <row r="82" spans="1:14" ht="54.75" customHeight="1" x14ac:dyDescent="0.25">
      <c r="A82" s="189"/>
      <c r="B82" s="365" t="s">
        <v>302</v>
      </c>
      <c r="C82" s="355">
        <v>616</v>
      </c>
      <c r="D82" s="356">
        <v>3</v>
      </c>
      <c r="E82" s="357">
        <v>10</v>
      </c>
      <c r="F82" s="358" t="s">
        <v>1</v>
      </c>
      <c r="G82" s="359" t="s">
        <v>1</v>
      </c>
      <c r="H82" s="358" t="s">
        <v>1</v>
      </c>
      <c r="I82" s="360" t="s">
        <v>1</v>
      </c>
      <c r="J82" s="361" t="s">
        <v>1</v>
      </c>
      <c r="K82" s="362">
        <f t="shared" ref="K82:M86" si="8">K83</f>
        <v>426297.83999999997</v>
      </c>
      <c r="L82" s="362">
        <f t="shared" si="8"/>
        <v>550000</v>
      </c>
      <c r="M82" s="363">
        <f t="shared" si="8"/>
        <v>350000</v>
      </c>
      <c r="N82" s="137"/>
    </row>
    <row r="83" spans="1:14" ht="97.5" customHeight="1" x14ac:dyDescent="0.25">
      <c r="A83" s="189"/>
      <c r="B83" s="194" t="s">
        <v>474</v>
      </c>
      <c r="C83" s="193">
        <v>616</v>
      </c>
      <c r="D83" s="146">
        <v>3</v>
      </c>
      <c r="E83" s="150">
        <v>10</v>
      </c>
      <c r="F83" s="156" t="s">
        <v>7</v>
      </c>
      <c r="G83" s="160" t="s">
        <v>5</v>
      </c>
      <c r="H83" s="156" t="s">
        <v>4</v>
      </c>
      <c r="I83" s="164" t="s">
        <v>3</v>
      </c>
      <c r="J83" s="170" t="s">
        <v>1</v>
      </c>
      <c r="K83" s="512">
        <f t="shared" si="8"/>
        <v>426297.83999999997</v>
      </c>
      <c r="L83" s="174">
        <f t="shared" si="8"/>
        <v>550000</v>
      </c>
      <c r="M83" s="179">
        <f>M84</f>
        <v>350000</v>
      </c>
      <c r="N83" s="137"/>
    </row>
    <row r="84" spans="1:14" ht="29.25" customHeight="1" x14ac:dyDescent="0.25">
      <c r="A84" s="189"/>
      <c r="B84" s="194" t="s">
        <v>448</v>
      </c>
      <c r="C84" s="193">
        <v>616</v>
      </c>
      <c r="D84" s="146">
        <v>3</v>
      </c>
      <c r="E84" s="150">
        <v>10</v>
      </c>
      <c r="F84" s="156" t="s">
        <v>7</v>
      </c>
      <c r="G84" s="160" t="s">
        <v>31</v>
      </c>
      <c r="H84" s="156" t="s">
        <v>4</v>
      </c>
      <c r="I84" s="164" t="s">
        <v>3</v>
      </c>
      <c r="J84" s="170" t="s">
        <v>1</v>
      </c>
      <c r="K84" s="512">
        <f t="shared" si="8"/>
        <v>426297.83999999997</v>
      </c>
      <c r="L84" s="174">
        <f t="shared" si="8"/>
        <v>550000</v>
      </c>
      <c r="M84" s="179">
        <f>M85</f>
        <v>350000</v>
      </c>
      <c r="N84" s="137"/>
    </row>
    <row r="85" spans="1:14" ht="41.25" customHeight="1" x14ac:dyDescent="0.25">
      <c r="A85" s="189"/>
      <c r="B85" s="194" t="s">
        <v>475</v>
      </c>
      <c r="C85" s="193">
        <v>616</v>
      </c>
      <c r="D85" s="146">
        <v>3</v>
      </c>
      <c r="E85" s="150">
        <v>10</v>
      </c>
      <c r="F85" s="156" t="s">
        <v>7</v>
      </c>
      <c r="G85" s="160" t="s">
        <v>31</v>
      </c>
      <c r="H85" s="156" t="s">
        <v>476</v>
      </c>
      <c r="I85" s="164" t="s">
        <v>3</v>
      </c>
      <c r="J85" s="170" t="s">
        <v>1</v>
      </c>
      <c r="K85" s="512">
        <f t="shared" si="8"/>
        <v>426297.83999999997</v>
      </c>
      <c r="L85" s="174">
        <f t="shared" si="8"/>
        <v>550000</v>
      </c>
      <c r="M85" s="179">
        <f t="shared" si="8"/>
        <v>350000</v>
      </c>
      <c r="N85" s="137"/>
    </row>
    <row r="86" spans="1:14" ht="55.5" customHeight="1" x14ac:dyDescent="0.25">
      <c r="A86" s="189"/>
      <c r="B86" s="194" t="s">
        <v>42</v>
      </c>
      <c r="C86" s="193">
        <v>616</v>
      </c>
      <c r="D86" s="146">
        <v>3</v>
      </c>
      <c r="E86" s="150">
        <v>10</v>
      </c>
      <c r="F86" s="156" t="s">
        <v>7</v>
      </c>
      <c r="G86" s="160" t="s">
        <v>31</v>
      </c>
      <c r="H86" s="156" t="s">
        <v>476</v>
      </c>
      <c r="I86" s="164" t="s">
        <v>41</v>
      </c>
      <c r="J86" s="170" t="s">
        <v>1</v>
      </c>
      <c r="K86" s="512">
        <f t="shared" si="8"/>
        <v>426297.83999999997</v>
      </c>
      <c r="L86" s="174">
        <f>L87</f>
        <v>550000</v>
      </c>
      <c r="M86" s="179">
        <f t="shared" si="8"/>
        <v>350000</v>
      </c>
      <c r="N86" s="137"/>
    </row>
    <row r="87" spans="1:14" ht="30.75" customHeight="1" x14ac:dyDescent="0.25">
      <c r="A87" s="189"/>
      <c r="B87" s="195" t="s">
        <v>22</v>
      </c>
      <c r="C87" s="196">
        <v>616</v>
      </c>
      <c r="D87" s="147">
        <v>3</v>
      </c>
      <c r="E87" s="151">
        <v>10</v>
      </c>
      <c r="F87" s="157" t="s">
        <v>7</v>
      </c>
      <c r="G87" s="161" t="s">
        <v>31</v>
      </c>
      <c r="H87" s="157" t="s">
        <v>476</v>
      </c>
      <c r="I87" s="165" t="s">
        <v>41</v>
      </c>
      <c r="J87" s="171" t="s">
        <v>19</v>
      </c>
      <c r="K87" s="175">
        <f>350000+76297.84</f>
        <v>426297.83999999997</v>
      </c>
      <c r="L87" s="175">
        <v>550000</v>
      </c>
      <c r="M87" s="180">
        <v>350000</v>
      </c>
      <c r="N87" s="137"/>
    </row>
    <row r="88" spans="1:14" ht="36" customHeight="1" x14ac:dyDescent="0.25">
      <c r="A88" s="189"/>
      <c r="B88" s="376" t="s">
        <v>40</v>
      </c>
      <c r="C88" s="377">
        <v>616</v>
      </c>
      <c r="D88" s="378">
        <v>4</v>
      </c>
      <c r="E88" s="379" t="s">
        <v>1</v>
      </c>
      <c r="F88" s="380" t="s">
        <v>1</v>
      </c>
      <c r="G88" s="381" t="s">
        <v>1</v>
      </c>
      <c r="H88" s="380" t="s">
        <v>1</v>
      </c>
      <c r="I88" s="382" t="s">
        <v>1</v>
      </c>
      <c r="J88" s="383" t="s">
        <v>1</v>
      </c>
      <c r="K88" s="384">
        <f>K89+K105</f>
        <v>4139408</v>
      </c>
      <c r="L88" s="384">
        <f>L90+L105</f>
        <v>7346452</v>
      </c>
      <c r="M88" s="386">
        <f>M89+M105</f>
        <v>4343367</v>
      </c>
      <c r="N88" s="137"/>
    </row>
    <row r="89" spans="1:14" ht="30.75" customHeight="1" x14ac:dyDescent="0.25">
      <c r="A89" s="189"/>
      <c r="B89" s="192" t="s">
        <v>39</v>
      </c>
      <c r="C89" s="193">
        <v>616</v>
      </c>
      <c r="D89" s="146">
        <v>4</v>
      </c>
      <c r="E89" s="150">
        <v>9</v>
      </c>
      <c r="F89" s="156" t="s">
        <v>1</v>
      </c>
      <c r="G89" s="160" t="s">
        <v>1</v>
      </c>
      <c r="H89" s="156" t="s">
        <v>1</v>
      </c>
      <c r="I89" s="164" t="s">
        <v>1</v>
      </c>
      <c r="J89" s="170" t="s">
        <v>1</v>
      </c>
      <c r="K89" s="512">
        <f>K90</f>
        <v>4039408</v>
      </c>
      <c r="L89" s="512">
        <f t="shared" ref="L89:M89" si="9">L90</f>
        <v>7196452</v>
      </c>
      <c r="M89" s="515">
        <f t="shared" si="9"/>
        <v>4193367</v>
      </c>
      <c r="N89" s="137"/>
    </row>
    <row r="90" spans="1:14" ht="101.25" customHeight="1" x14ac:dyDescent="0.25">
      <c r="A90" s="189"/>
      <c r="B90" s="194" t="s">
        <v>474</v>
      </c>
      <c r="C90" s="193">
        <v>616</v>
      </c>
      <c r="D90" s="146">
        <v>4</v>
      </c>
      <c r="E90" s="150">
        <v>9</v>
      </c>
      <c r="F90" s="156" t="s">
        <v>7</v>
      </c>
      <c r="G90" s="160" t="s">
        <v>5</v>
      </c>
      <c r="H90" s="156" t="s">
        <v>4</v>
      </c>
      <c r="I90" s="164" t="s">
        <v>3</v>
      </c>
      <c r="J90" s="170" t="s">
        <v>1</v>
      </c>
      <c r="K90" s="512">
        <f>K91</f>
        <v>4039408</v>
      </c>
      <c r="L90" s="512">
        <f>L91+L136</f>
        <v>7196452</v>
      </c>
      <c r="M90" s="517">
        <f>M91+M136</f>
        <v>4193367</v>
      </c>
      <c r="N90" s="137"/>
    </row>
    <row r="91" spans="1:14" ht="33" customHeight="1" x14ac:dyDescent="0.25">
      <c r="A91" s="189"/>
      <c r="B91" s="366" t="s">
        <v>448</v>
      </c>
      <c r="C91" s="367">
        <v>616</v>
      </c>
      <c r="D91" s="368">
        <v>4</v>
      </c>
      <c r="E91" s="369">
        <v>9</v>
      </c>
      <c r="F91" s="370" t="s">
        <v>7</v>
      </c>
      <c r="G91" s="371" t="s">
        <v>31</v>
      </c>
      <c r="H91" s="370" t="s">
        <v>4</v>
      </c>
      <c r="I91" s="372" t="s">
        <v>3</v>
      </c>
      <c r="J91" s="373" t="s">
        <v>1</v>
      </c>
      <c r="K91" s="374">
        <f>K92+K97</f>
        <v>4039408</v>
      </c>
      <c r="L91" s="374">
        <f>L92+L97+L95</f>
        <v>7196452</v>
      </c>
      <c r="M91" s="364">
        <f>M92+M97</f>
        <v>4193367</v>
      </c>
      <c r="N91" s="137"/>
    </row>
    <row r="92" spans="1:14" ht="35.25" customHeight="1" x14ac:dyDescent="0.25">
      <c r="A92" s="189"/>
      <c r="B92" s="194" t="s">
        <v>477</v>
      </c>
      <c r="C92" s="193">
        <v>616</v>
      </c>
      <c r="D92" s="146">
        <v>4</v>
      </c>
      <c r="E92" s="150">
        <v>9</v>
      </c>
      <c r="F92" s="156" t="s">
        <v>7</v>
      </c>
      <c r="G92" s="160" t="s">
        <v>31</v>
      </c>
      <c r="H92" s="156" t="s">
        <v>30</v>
      </c>
      <c r="I92" s="164" t="s">
        <v>3</v>
      </c>
      <c r="J92" s="170" t="s">
        <v>1</v>
      </c>
      <c r="K92" s="512">
        <f t="shared" ref="K92:M93" si="10">K93</f>
        <v>2039408</v>
      </c>
      <c r="L92" s="512">
        <f>L93</f>
        <v>1539544</v>
      </c>
      <c r="M92" s="513">
        <f t="shared" si="10"/>
        <v>2193367</v>
      </c>
      <c r="N92" s="137"/>
    </row>
    <row r="93" spans="1:14" ht="37.5" customHeight="1" x14ac:dyDescent="0.25">
      <c r="A93" s="189"/>
      <c r="B93" s="366" t="s">
        <v>37</v>
      </c>
      <c r="C93" s="367">
        <v>616</v>
      </c>
      <c r="D93" s="368">
        <v>4</v>
      </c>
      <c r="E93" s="369">
        <v>9</v>
      </c>
      <c r="F93" s="370" t="s">
        <v>7</v>
      </c>
      <c r="G93" s="371" t="s">
        <v>31</v>
      </c>
      <c r="H93" s="370" t="s">
        <v>30</v>
      </c>
      <c r="I93" s="372" t="s">
        <v>549</v>
      </c>
      <c r="J93" s="373" t="s">
        <v>1</v>
      </c>
      <c r="K93" s="374">
        <f t="shared" si="10"/>
        <v>2039408</v>
      </c>
      <c r="L93" s="374">
        <f t="shared" si="10"/>
        <v>1539544</v>
      </c>
      <c r="M93" s="375">
        <f t="shared" si="10"/>
        <v>2193367</v>
      </c>
      <c r="N93" s="137"/>
    </row>
    <row r="94" spans="1:14" ht="51.75" customHeight="1" x14ac:dyDescent="0.25">
      <c r="A94" s="189"/>
      <c r="B94" s="195" t="s">
        <v>22</v>
      </c>
      <c r="C94" s="196">
        <v>616</v>
      </c>
      <c r="D94" s="147">
        <v>4</v>
      </c>
      <c r="E94" s="151">
        <v>9</v>
      </c>
      <c r="F94" s="533" t="s">
        <v>7</v>
      </c>
      <c r="G94" s="534" t="s">
        <v>31</v>
      </c>
      <c r="H94" s="533" t="s">
        <v>30</v>
      </c>
      <c r="I94" s="535" t="s">
        <v>549</v>
      </c>
      <c r="J94" s="171" t="s">
        <v>19</v>
      </c>
      <c r="K94" s="175">
        <f>1039408+1000000</f>
        <v>2039408</v>
      </c>
      <c r="L94" s="387">
        <v>1539544</v>
      </c>
      <c r="M94" s="532">
        <v>2193367</v>
      </c>
      <c r="N94" s="137"/>
    </row>
    <row r="95" spans="1:14" ht="36.75" customHeight="1" x14ac:dyDescent="0.25">
      <c r="A95" s="189"/>
      <c r="B95" s="354" t="s">
        <v>526</v>
      </c>
      <c r="C95" s="355">
        <v>616</v>
      </c>
      <c r="D95" s="356">
        <v>4</v>
      </c>
      <c r="E95" s="357">
        <v>9</v>
      </c>
      <c r="F95" s="358" t="s">
        <v>7</v>
      </c>
      <c r="G95" s="359" t="s">
        <v>31</v>
      </c>
      <c r="H95" s="358">
        <v>2</v>
      </c>
      <c r="I95" s="360" t="s">
        <v>593</v>
      </c>
      <c r="J95" s="361" t="s">
        <v>1</v>
      </c>
      <c r="K95" s="362">
        <f>K96</f>
        <v>0</v>
      </c>
      <c r="L95" s="362">
        <f>L96</f>
        <v>3156908</v>
      </c>
      <c r="M95" s="388">
        <f>M96</f>
        <v>0</v>
      </c>
      <c r="N95" s="137"/>
    </row>
    <row r="96" spans="1:14" ht="46.5" customHeight="1" x14ac:dyDescent="0.25">
      <c r="A96" s="189"/>
      <c r="B96" s="195" t="s">
        <v>22</v>
      </c>
      <c r="C96" s="196">
        <v>616</v>
      </c>
      <c r="D96" s="147">
        <v>4</v>
      </c>
      <c r="E96" s="151">
        <v>9</v>
      </c>
      <c r="F96" s="157" t="s">
        <v>7</v>
      </c>
      <c r="G96" s="161" t="s">
        <v>31</v>
      </c>
      <c r="H96" s="157">
        <v>2</v>
      </c>
      <c r="I96" s="165" t="s">
        <v>593</v>
      </c>
      <c r="J96" s="171" t="s">
        <v>19</v>
      </c>
      <c r="K96" s="175">
        <v>0</v>
      </c>
      <c r="L96" s="175">
        <f>3154066+2842</f>
        <v>3156908</v>
      </c>
      <c r="M96" s="180">
        <v>0</v>
      </c>
      <c r="N96" s="137"/>
    </row>
    <row r="97" spans="1:14" ht="36.75" customHeight="1" x14ac:dyDescent="0.25">
      <c r="A97" s="189"/>
      <c r="B97" s="354" t="s">
        <v>478</v>
      </c>
      <c r="C97" s="355">
        <v>616</v>
      </c>
      <c r="D97" s="356">
        <v>4</v>
      </c>
      <c r="E97" s="357">
        <v>9</v>
      </c>
      <c r="F97" s="358" t="s">
        <v>7</v>
      </c>
      <c r="G97" s="359" t="s">
        <v>31</v>
      </c>
      <c r="H97" s="358">
        <v>2</v>
      </c>
      <c r="I97" s="360" t="s">
        <v>3</v>
      </c>
      <c r="J97" s="361" t="s">
        <v>1</v>
      </c>
      <c r="K97" s="362">
        <f>K98</f>
        <v>2000000</v>
      </c>
      <c r="L97" s="362">
        <f>L98</f>
        <v>2500000</v>
      </c>
      <c r="M97" s="388">
        <f t="shared" ref="M97" si="11">M98</f>
        <v>2000000</v>
      </c>
      <c r="N97" s="137"/>
    </row>
    <row r="98" spans="1:14" ht="20.25" customHeight="1" x14ac:dyDescent="0.25">
      <c r="A98" s="189"/>
      <c r="B98" s="194" t="s">
        <v>23</v>
      </c>
      <c r="C98" s="193">
        <v>616</v>
      </c>
      <c r="D98" s="146">
        <v>4</v>
      </c>
      <c r="E98" s="150">
        <v>9</v>
      </c>
      <c r="F98" s="156">
        <v>85</v>
      </c>
      <c r="G98" s="160">
        <v>4</v>
      </c>
      <c r="H98" s="156">
        <v>2</v>
      </c>
      <c r="I98" s="164" t="s">
        <v>549</v>
      </c>
      <c r="J98" s="170" t="s">
        <v>1</v>
      </c>
      <c r="K98" s="512">
        <f>K99</f>
        <v>2000000</v>
      </c>
      <c r="L98" s="512">
        <f>L99</f>
        <v>2500000</v>
      </c>
      <c r="M98" s="517">
        <f t="shared" ref="M98" si="12">M99</f>
        <v>2000000</v>
      </c>
      <c r="N98" s="137"/>
    </row>
    <row r="99" spans="1:14" ht="50.25" customHeight="1" x14ac:dyDescent="0.25">
      <c r="A99" s="189"/>
      <c r="B99" s="195" t="s">
        <v>22</v>
      </c>
      <c r="C99" s="196">
        <v>616</v>
      </c>
      <c r="D99" s="147">
        <v>4</v>
      </c>
      <c r="E99" s="151">
        <v>9</v>
      </c>
      <c r="F99" s="157">
        <v>85</v>
      </c>
      <c r="G99" s="161">
        <v>4</v>
      </c>
      <c r="H99" s="157">
        <v>2</v>
      </c>
      <c r="I99" s="165" t="s">
        <v>549</v>
      </c>
      <c r="J99" s="171">
        <v>240</v>
      </c>
      <c r="K99" s="387">
        <v>2000000</v>
      </c>
      <c r="L99" s="387">
        <v>2500000</v>
      </c>
      <c r="M99" s="532">
        <v>2000000</v>
      </c>
      <c r="N99" s="137"/>
    </row>
    <row r="100" spans="1:14" ht="36.75" customHeight="1" x14ac:dyDescent="0.25">
      <c r="A100" s="189"/>
      <c r="B100" s="570" t="s">
        <v>35</v>
      </c>
      <c r="C100" s="197">
        <v>616</v>
      </c>
      <c r="D100" s="148">
        <v>4</v>
      </c>
      <c r="E100" s="152">
        <v>12</v>
      </c>
      <c r="F100" s="158" t="s">
        <v>1</v>
      </c>
      <c r="G100" s="162" t="s">
        <v>1</v>
      </c>
      <c r="H100" s="158" t="s">
        <v>1</v>
      </c>
      <c r="I100" s="166" t="s">
        <v>1</v>
      </c>
      <c r="J100" s="172" t="s">
        <v>1</v>
      </c>
      <c r="K100" s="176">
        <f t="shared" ref="K100:M102" si="13">K101</f>
        <v>100000</v>
      </c>
      <c r="L100" s="176">
        <f t="shared" si="13"/>
        <v>150000</v>
      </c>
      <c r="M100" s="181">
        <f t="shared" si="13"/>
        <v>150000</v>
      </c>
      <c r="N100" s="137"/>
    </row>
    <row r="101" spans="1:14" ht="86.25" customHeight="1" x14ac:dyDescent="0.25">
      <c r="A101" s="189"/>
      <c r="B101" s="194" t="s">
        <v>474</v>
      </c>
      <c r="C101" s="193">
        <v>616</v>
      </c>
      <c r="D101" s="146">
        <v>4</v>
      </c>
      <c r="E101" s="150">
        <v>12</v>
      </c>
      <c r="F101" s="156" t="s">
        <v>7</v>
      </c>
      <c r="G101" s="160" t="s">
        <v>5</v>
      </c>
      <c r="H101" s="156" t="s">
        <v>4</v>
      </c>
      <c r="I101" s="164" t="s">
        <v>3</v>
      </c>
      <c r="J101" s="170" t="s">
        <v>1</v>
      </c>
      <c r="K101" s="512">
        <f t="shared" si="13"/>
        <v>100000</v>
      </c>
      <c r="L101" s="174">
        <f t="shared" si="13"/>
        <v>150000</v>
      </c>
      <c r="M101" s="179">
        <f t="shared" si="13"/>
        <v>150000</v>
      </c>
      <c r="N101" s="137"/>
    </row>
    <row r="102" spans="1:14" ht="23.25" customHeight="1" x14ac:dyDescent="0.25">
      <c r="A102" s="189"/>
      <c r="B102" s="194" t="s">
        <v>448</v>
      </c>
      <c r="C102" s="193">
        <v>616</v>
      </c>
      <c r="D102" s="146">
        <v>4</v>
      </c>
      <c r="E102" s="150">
        <v>12</v>
      </c>
      <c r="F102" s="156" t="s">
        <v>7</v>
      </c>
      <c r="G102" s="160" t="s">
        <v>31</v>
      </c>
      <c r="H102" s="156" t="s">
        <v>4</v>
      </c>
      <c r="I102" s="164" t="s">
        <v>3</v>
      </c>
      <c r="J102" s="170" t="s">
        <v>1</v>
      </c>
      <c r="K102" s="512">
        <f t="shared" si="13"/>
        <v>100000</v>
      </c>
      <c r="L102" s="174">
        <f t="shared" si="13"/>
        <v>150000</v>
      </c>
      <c r="M102" s="179">
        <f t="shared" si="13"/>
        <v>150000</v>
      </c>
      <c r="N102" s="137"/>
    </row>
    <row r="103" spans="1:14" ht="67.5" customHeight="1" x14ac:dyDescent="0.25">
      <c r="A103" s="189"/>
      <c r="B103" s="194" t="s">
        <v>479</v>
      </c>
      <c r="C103" s="193">
        <v>616</v>
      </c>
      <c r="D103" s="146">
        <v>4</v>
      </c>
      <c r="E103" s="150">
        <v>12</v>
      </c>
      <c r="F103" s="156" t="s">
        <v>7</v>
      </c>
      <c r="G103" s="160" t="s">
        <v>31</v>
      </c>
      <c r="H103" s="156" t="s">
        <v>6</v>
      </c>
      <c r="I103" s="164" t="s">
        <v>3</v>
      </c>
      <c r="J103" s="170" t="s">
        <v>1</v>
      </c>
      <c r="K103" s="512">
        <f>K105</f>
        <v>100000</v>
      </c>
      <c r="L103" s="174">
        <f>L104</f>
        <v>150000</v>
      </c>
      <c r="M103" s="179">
        <f>M104</f>
        <v>150000</v>
      </c>
      <c r="N103" s="137"/>
    </row>
    <row r="104" spans="1:14" ht="32.25" customHeight="1" x14ac:dyDescent="0.25">
      <c r="A104" s="189"/>
      <c r="B104" s="366" t="s">
        <v>480</v>
      </c>
      <c r="C104" s="367">
        <v>616</v>
      </c>
      <c r="D104" s="368">
        <v>4</v>
      </c>
      <c r="E104" s="369">
        <v>12</v>
      </c>
      <c r="F104" s="370" t="s">
        <v>7</v>
      </c>
      <c r="G104" s="371" t="s">
        <v>31</v>
      </c>
      <c r="H104" s="370" t="s">
        <v>6</v>
      </c>
      <c r="I104" s="372" t="s">
        <v>481</v>
      </c>
      <c r="J104" s="373" t="s">
        <v>1</v>
      </c>
      <c r="K104" s="374">
        <f>K105</f>
        <v>100000</v>
      </c>
      <c r="L104" s="374">
        <f>L105</f>
        <v>150000</v>
      </c>
      <c r="M104" s="375">
        <f>M105</f>
        <v>150000</v>
      </c>
      <c r="N104" s="137"/>
    </row>
    <row r="105" spans="1:14" ht="48.75" customHeight="1" x14ac:dyDescent="0.25">
      <c r="A105" s="189"/>
      <c r="B105" s="195" t="s">
        <v>22</v>
      </c>
      <c r="C105" s="196">
        <v>616</v>
      </c>
      <c r="D105" s="147">
        <v>4</v>
      </c>
      <c r="E105" s="151">
        <v>12</v>
      </c>
      <c r="F105" s="157" t="s">
        <v>7</v>
      </c>
      <c r="G105" s="161" t="s">
        <v>31</v>
      </c>
      <c r="H105" s="157" t="s">
        <v>6</v>
      </c>
      <c r="I105" s="165" t="s">
        <v>481</v>
      </c>
      <c r="J105" s="171" t="s">
        <v>19</v>
      </c>
      <c r="K105" s="175">
        <v>100000</v>
      </c>
      <c r="L105" s="175">
        <v>150000</v>
      </c>
      <c r="M105" s="180">
        <v>150000</v>
      </c>
      <c r="N105" s="137"/>
    </row>
    <row r="106" spans="1:14" ht="23.25" customHeight="1" x14ac:dyDescent="0.25">
      <c r="A106" s="189"/>
      <c r="B106" s="376" t="s">
        <v>34</v>
      </c>
      <c r="C106" s="377">
        <v>616</v>
      </c>
      <c r="D106" s="378">
        <v>5</v>
      </c>
      <c r="E106" s="379" t="s">
        <v>1</v>
      </c>
      <c r="F106" s="380" t="s">
        <v>1</v>
      </c>
      <c r="G106" s="381" t="s">
        <v>1</v>
      </c>
      <c r="H106" s="380" t="s">
        <v>1</v>
      </c>
      <c r="I106" s="382" t="s">
        <v>1</v>
      </c>
      <c r="J106" s="383" t="s">
        <v>1</v>
      </c>
      <c r="K106" s="384">
        <f>K111+K120+K132+K135+K138+K113+K122</f>
        <v>35112558.919999994</v>
      </c>
      <c r="L106" s="384">
        <f>L110+L113+L115+L127</f>
        <v>69570993.810000002</v>
      </c>
      <c r="M106" s="389">
        <f>M107+M115+M127</f>
        <v>68574814.810000002</v>
      </c>
      <c r="N106" s="137"/>
    </row>
    <row r="107" spans="1:14" ht="24.75" customHeight="1" x14ac:dyDescent="0.25">
      <c r="A107" s="189"/>
      <c r="B107" s="192" t="s">
        <v>33</v>
      </c>
      <c r="C107" s="193">
        <v>616</v>
      </c>
      <c r="D107" s="146">
        <v>5</v>
      </c>
      <c r="E107" s="150">
        <v>1</v>
      </c>
      <c r="F107" s="156" t="s">
        <v>1</v>
      </c>
      <c r="G107" s="160" t="s">
        <v>1</v>
      </c>
      <c r="H107" s="156" t="s">
        <v>1</v>
      </c>
      <c r="I107" s="164" t="s">
        <v>1</v>
      </c>
      <c r="J107" s="170" t="s">
        <v>1</v>
      </c>
      <c r="K107" s="512">
        <f>K108</f>
        <v>32662907.5</v>
      </c>
      <c r="L107" s="174">
        <f t="shared" ref="L107:M108" si="14">L108</f>
        <v>58313265.310000002</v>
      </c>
      <c r="M107" s="179">
        <f t="shared" si="14"/>
        <v>58213265.310000002</v>
      </c>
      <c r="N107" s="137"/>
    </row>
    <row r="108" spans="1:14" ht="98.25" customHeight="1" x14ac:dyDescent="0.25">
      <c r="A108" s="189"/>
      <c r="B108" s="194" t="s">
        <v>474</v>
      </c>
      <c r="C108" s="193">
        <v>616</v>
      </c>
      <c r="D108" s="146">
        <v>5</v>
      </c>
      <c r="E108" s="150">
        <v>1</v>
      </c>
      <c r="F108" s="156" t="s">
        <v>7</v>
      </c>
      <c r="G108" s="160" t="s">
        <v>5</v>
      </c>
      <c r="H108" s="156" t="s">
        <v>4</v>
      </c>
      <c r="I108" s="164" t="s">
        <v>3</v>
      </c>
      <c r="J108" s="170" t="s">
        <v>1</v>
      </c>
      <c r="K108" s="512">
        <f>K109</f>
        <v>32662907.5</v>
      </c>
      <c r="L108" s="174">
        <f t="shared" si="14"/>
        <v>58313265.310000002</v>
      </c>
      <c r="M108" s="179">
        <f t="shared" si="14"/>
        <v>58213265.310000002</v>
      </c>
      <c r="N108" s="137"/>
    </row>
    <row r="109" spans="1:14" ht="27.75" customHeight="1" x14ac:dyDescent="0.25">
      <c r="A109" s="189"/>
      <c r="B109" s="194" t="s">
        <v>448</v>
      </c>
      <c r="C109" s="193">
        <v>616</v>
      </c>
      <c r="D109" s="146">
        <v>5</v>
      </c>
      <c r="E109" s="150">
        <v>1</v>
      </c>
      <c r="F109" s="156" t="s">
        <v>7</v>
      </c>
      <c r="G109" s="160" t="s">
        <v>31</v>
      </c>
      <c r="H109" s="156" t="s">
        <v>4</v>
      </c>
      <c r="I109" s="164" t="s">
        <v>3</v>
      </c>
      <c r="J109" s="170" t="s">
        <v>1</v>
      </c>
      <c r="K109" s="512">
        <f>K110+K113</f>
        <v>32662907.5</v>
      </c>
      <c r="L109" s="174">
        <f>L110+L113</f>
        <v>58313265.310000002</v>
      </c>
      <c r="M109" s="179">
        <f>M110+M113</f>
        <v>58213265.310000002</v>
      </c>
      <c r="N109" s="137"/>
    </row>
    <row r="110" spans="1:14" ht="37.5" customHeight="1" x14ac:dyDescent="0.25">
      <c r="A110" s="189"/>
      <c r="B110" s="366" t="s">
        <v>482</v>
      </c>
      <c r="C110" s="367">
        <v>616</v>
      </c>
      <c r="D110" s="368">
        <v>5</v>
      </c>
      <c r="E110" s="369">
        <v>1</v>
      </c>
      <c r="F110" s="370" t="s">
        <v>7</v>
      </c>
      <c r="G110" s="371" t="s">
        <v>31</v>
      </c>
      <c r="H110" s="370" t="s">
        <v>21</v>
      </c>
      <c r="I110" s="372" t="s">
        <v>3</v>
      </c>
      <c r="J110" s="373" t="s">
        <v>1</v>
      </c>
      <c r="K110" s="374">
        <f t="shared" ref="K110:M111" si="15">K111</f>
        <v>100000</v>
      </c>
      <c r="L110" s="374">
        <f t="shared" si="15"/>
        <v>150000</v>
      </c>
      <c r="M110" s="364">
        <f t="shared" si="15"/>
        <v>50000</v>
      </c>
      <c r="N110" s="137"/>
    </row>
    <row r="111" spans="1:14" ht="31.5" customHeight="1" x14ac:dyDescent="0.25">
      <c r="A111" s="189"/>
      <c r="B111" s="194" t="s">
        <v>32</v>
      </c>
      <c r="C111" s="193">
        <v>616</v>
      </c>
      <c r="D111" s="146">
        <v>5</v>
      </c>
      <c r="E111" s="150">
        <v>1</v>
      </c>
      <c r="F111" s="156" t="s">
        <v>7</v>
      </c>
      <c r="G111" s="160" t="s">
        <v>31</v>
      </c>
      <c r="H111" s="156" t="s">
        <v>21</v>
      </c>
      <c r="I111" s="164" t="s">
        <v>29</v>
      </c>
      <c r="J111" s="170" t="s">
        <v>1</v>
      </c>
      <c r="K111" s="174">
        <f t="shared" si="15"/>
        <v>100000</v>
      </c>
      <c r="L111" s="174">
        <f t="shared" si="15"/>
        <v>150000</v>
      </c>
      <c r="M111" s="179">
        <f t="shared" si="15"/>
        <v>50000</v>
      </c>
      <c r="N111" s="137"/>
    </row>
    <row r="112" spans="1:14" ht="49.5" customHeight="1" x14ac:dyDescent="0.25">
      <c r="A112" s="189"/>
      <c r="B112" s="195" t="s">
        <v>22</v>
      </c>
      <c r="C112" s="196">
        <v>616</v>
      </c>
      <c r="D112" s="147">
        <v>5</v>
      </c>
      <c r="E112" s="151">
        <v>1</v>
      </c>
      <c r="F112" s="157" t="s">
        <v>7</v>
      </c>
      <c r="G112" s="161" t="s">
        <v>31</v>
      </c>
      <c r="H112" s="157" t="s">
        <v>21</v>
      </c>
      <c r="I112" s="165" t="s">
        <v>29</v>
      </c>
      <c r="J112" s="171" t="s">
        <v>19</v>
      </c>
      <c r="K112" s="175">
        <v>100000</v>
      </c>
      <c r="L112" s="175">
        <v>150000</v>
      </c>
      <c r="M112" s="180">
        <v>50000</v>
      </c>
      <c r="N112" s="137"/>
    </row>
    <row r="113" spans="1:14" ht="69.75" customHeight="1" x14ac:dyDescent="0.25">
      <c r="A113" s="189"/>
      <c r="B113" s="366" t="s">
        <v>547</v>
      </c>
      <c r="C113" s="367">
        <v>616</v>
      </c>
      <c r="D113" s="368">
        <v>5</v>
      </c>
      <c r="E113" s="369">
        <v>1</v>
      </c>
      <c r="F113" s="370" t="s">
        <v>7</v>
      </c>
      <c r="G113" s="371" t="s">
        <v>31</v>
      </c>
      <c r="H113" s="370">
        <v>13</v>
      </c>
      <c r="I113" s="372" t="s">
        <v>546</v>
      </c>
      <c r="J113" s="373" t="s">
        <v>1</v>
      </c>
      <c r="K113" s="374">
        <f>K114</f>
        <v>32562907.5</v>
      </c>
      <c r="L113" s="374">
        <f>L114</f>
        <v>58163265.310000002</v>
      </c>
      <c r="M113" s="375">
        <f>M114</f>
        <v>58163265.310000002</v>
      </c>
      <c r="N113" s="137"/>
    </row>
    <row r="114" spans="1:14" ht="24.75" customHeight="1" x14ac:dyDescent="0.25">
      <c r="A114" s="189"/>
      <c r="B114" s="195" t="s">
        <v>523</v>
      </c>
      <c r="C114" s="196">
        <v>616</v>
      </c>
      <c r="D114" s="147">
        <v>5</v>
      </c>
      <c r="E114" s="151">
        <v>1</v>
      </c>
      <c r="F114" s="157" t="s">
        <v>7</v>
      </c>
      <c r="G114" s="161" t="s">
        <v>31</v>
      </c>
      <c r="H114" s="157">
        <v>13</v>
      </c>
      <c r="I114" s="165" t="s">
        <v>546</v>
      </c>
      <c r="J114" s="171">
        <v>410</v>
      </c>
      <c r="K114" s="611">
        <f>30000000+2562907.5</f>
        <v>32562907.5</v>
      </c>
      <c r="L114" s="175">
        <f>58140000+23265.31</f>
        <v>58163265.310000002</v>
      </c>
      <c r="M114" s="180">
        <f>58140000+23265.31</f>
        <v>58163265.310000002</v>
      </c>
      <c r="N114" s="137"/>
    </row>
    <row r="115" spans="1:14" ht="29.25" customHeight="1" x14ac:dyDescent="0.25">
      <c r="A115" s="189"/>
      <c r="B115" s="365" t="s">
        <v>28</v>
      </c>
      <c r="C115" s="355">
        <v>616</v>
      </c>
      <c r="D115" s="356">
        <v>5</v>
      </c>
      <c r="E115" s="357">
        <v>2</v>
      </c>
      <c r="F115" s="358" t="s">
        <v>1</v>
      </c>
      <c r="G115" s="359" t="s">
        <v>1</v>
      </c>
      <c r="H115" s="358" t="s">
        <v>1</v>
      </c>
      <c r="I115" s="360" t="s">
        <v>1</v>
      </c>
      <c r="J115" s="361" t="s">
        <v>1</v>
      </c>
      <c r="K115" s="362">
        <f>K116</f>
        <v>987102.41</v>
      </c>
      <c r="L115" s="362">
        <f>L116</f>
        <v>10714433</v>
      </c>
      <c r="M115" s="363">
        <f t="shared" ref="L115:M119" si="16">M116</f>
        <v>970000</v>
      </c>
      <c r="N115" s="137"/>
    </row>
    <row r="116" spans="1:14" ht="88.5" customHeight="1" x14ac:dyDescent="0.25">
      <c r="A116" s="189"/>
      <c r="B116" s="194" t="s">
        <v>474</v>
      </c>
      <c r="C116" s="193">
        <v>616</v>
      </c>
      <c r="D116" s="146">
        <v>5</v>
      </c>
      <c r="E116" s="150">
        <v>2</v>
      </c>
      <c r="F116" s="156" t="s">
        <v>7</v>
      </c>
      <c r="G116" s="160" t="s">
        <v>5</v>
      </c>
      <c r="H116" s="156" t="s">
        <v>4</v>
      </c>
      <c r="I116" s="164" t="s">
        <v>3</v>
      </c>
      <c r="J116" s="170" t="s">
        <v>1</v>
      </c>
      <c r="K116" s="512">
        <f>K117</f>
        <v>987102.41</v>
      </c>
      <c r="L116" s="174">
        <f t="shared" si="16"/>
        <v>10714433</v>
      </c>
      <c r="M116" s="179">
        <f t="shared" si="16"/>
        <v>970000</v>
      </c>
      <c r="N116" s="137"/>
    </row>
    <row r="117" spans="1:14" ht="25.5" customHeight="1" x14ac:dyDescent="0.25">
      <c r="A117" s="189"/>
      <c r="B117" s="194" t="s">
        <v>448</v>
      </c>
      <c r="C117" s="193">
        <v>616</v>
      </c>
      <c r="D117" s="146">
        <v>5</v>
      </c>
      <c r="E117" s="150">
        <v>2</v>
      </c>
      <c r="F117" s="156" t="s">
        <v>7</v>
      </c>
      <c r="G117" s="160" t="s">
        <v>31</v>
      </c>
      <c r="H117" s="156" t="s">
        <v>4</v>
      </c>
      <c r="I117" s="164" t="s">
        <v>3</v>
      </c>
      <c r="J117" s="170" t="s">
        <v>1</v>
      </c>
      <c r="K117" s="512">
        <f>K118</f>
        <v>987102.41</v>
      </c>
      <c r="L117" s="174">
        <f t="shared" si="16"/>
        <v>10714433</v>
      </c>
      <c r="M117" s="179">
        <f t="shared" si="16"/>
        <v>970000</v>
      </c>
      <c r="N117" s="137"/>
    </row>
    <row r="118" spans="1:14" ht="32.25" customHeight="1" x14ac:dyDescent="0.25">
      <c r="A118" s="189"/>
      <c r="B118" s="194" t="s">
        <v>483</v>
      </c>
      <c r="C118" s="193">
        <v>616</v>
      </c>
      <c r="D118" s="146">
        <v>5</v>
      </c>
      <c r="E118" s="150">
        <v>2</v>
      </c>
      <c r="F118" s="156" t="s">
        <v>7</v>
      </c>
      <c r="G118" s="160" t="s">
        <v>31</v>
      </c>
      <c r="H118" s="156" t="s">
        <v>47</v>
      </c>
      <c r="I118" s="164" t="s">
        <v>3</v>
      </c>
      <c r="J118" s="170" t="s">
        <v>1</v>
      </c>
      <c r="K118" s="512">
        <f>K119+K121</f>
        <v>987102.41</v>
      </c>
      <c r="L118" s="174">
        <f>L119+L123+L125</f>
        <v>10714433</v>
      </c>
      <c r="M118" s="179">
        <f>M119+M123</f>
        <v>970000</v>
      </c>
      <c r="N118" s="137"/>
    </row>
    <row r="119" spans="1:14" ht="28.5" customHeight="1" x14ac:dyDescent="0.25">
      <c r="A119" s="189"/>
      <c r="B119" s="366" t="s">
        <v>27</v>
      </c>
      <c r="C119" s="367">
        <v>616</v>
      </c>
      <c r="D119" s="368">
        <v>5</v>
      </c>
      <c r="E119" s="369">
        <v>2</v>
      </c>
      <c r="F119" s="370" t="s">
        <v>7</v>
      </c>
      <c r="G119" s="371" t="s">
        <v>31</v>
      </c>
      <c r="H119" s="370" t="s">
        <v>47</v>
      </c>
      <c r="I119" s="372" t="s">
        <v>26</v>
      </c>
      <c r="J119" s="373" t="s">
        <v>1</v>
      </c>
      <c r="K119" s="374">
        <f>K120</f>
        <v>970000</v>
      </c>
      <c r="L119" s="374">
        <f t="shared" si="16"/>
        <v>970000</v>
      </c>
      <c r="M119" s="375">
        <f t="shared" si="16"/>
        <v>970000</v>
      </c>
      <c r="N119" s="137"/>
    </row>
    <row r="120" spans="1:14" ht="55.5" customHeight="1" x14ac:dyDescent="0.25">
      <c r="A120" s="189"/>
      <c r="B120" s="195" t="s">
        <v>22</v>
      </c>
      <c r="C120" s="196">
        <v>616</v>
      </c>
      <c r="D120" s="147">
        <v>5</v>
      </c>
      <c r="E120" s="151">
        <v>2</v>
      </c>
      <c r="F120" s="156" t="s">
        <v>7</v>
      </c>
      <c r="G120" s="160" t="s">
        <v>31</v>
      </c>
      <c r="H120" s="156" t="s">
        <v>47</v>
      </c>
      <c r="I120" s="164" t="s">
        <v>26</v>
      </c>
      <c r="J120" s="171" t="s">
        <v>19</v>
      </c>
      <c r="K120" s="387">
        <v>970000</v>
      </c>
      <c r="L120" s="175">
        <v>970000</v>
      </c>
      <c r="M120" s="180">
        <v>970000</v>
      </c>
      <c r="N120" s="137"/>
    </row>
    <row r="121" spans="1:14" ht="26.25" customHeight="1" x14ac:dyDescent="0.25">
      <c r="A121" s="518"/>
      <c r="B121" s="522" t="s">
        <v>585</v>
      </c>
      <c r="C121" s="523">
        <v>616</v>
      </c>
      <c r="D121" s="524">
        <v>5</v>
      </c>
      <c r="E121" s="525">
        <v>2</v>
      </c>
      <c r="F121" s="370">
        <v>85</v>
      </c>
      <c r="G121" s="371">
        <v>4</v>
      </c>
      <c r="H121" s="370">
        <v>4</v>
      </c>
      <c r="I121" s="571">
        <v>90035</v>
      </c>
      <c r="J121" s="572"/>
      <c r="K121" s="503">
        <f>K122</f>
        <v>17102.41</v>
      </c>
      <c r="L121" s="503">
        <f>L122</f>
        <v>0</v>
      </c>
      <c r="M121" s="364">
        <f>M122</f>
        <v>0</v>
      </c>
      <c r="N121" s="137"/>
    </row>
    <row r="122" spans="1:14" ht="30" customHeight="1" x14ac:dyDescent="0.25">
      <c r="A122" s="518"/>
      <c r="B122" s="195" t="s">
        <v>55</v>
      </c>
      <c r="C122" s="196">
        <v>616</v>
      </c>
      <c r="D122" s="147">
        <v>5</v>
      </c>
      <c r="E122" s="151">
        <v>2</v>
      </c>
      <c r="F122" s="156" t="s">
        <v>7</v>
      </c>
      <c r="G122" s="160" t="s">
        <v>31</v>
      </c>
      <c r="H122" s="156" t="s">
        <v>47</v>
      </c>
      <c r="I122" s="521" t="s">
        <v>26</v>
      </c>
      <c r="J122" s="520">
        <v>850</v>
      </c>
      <c r="K122" s="611">
        <f>17102.41</f>
        <v>17102.41</v>
      </c>
      <c r="L122" s="175">
        <v>0</v>
      </c>
      <c r="M122" s="287">
        <v>0</v>
      </c>
      <c r="N122" s="137"/>
    </row>
    <row r="123" spans="1:14" ht="75.75" customHeight="1" x14ac:dyDescent="0.25">
      <c r="A123" s="518"/>
      <c r="B123" s="522" t="s">
        <v>594</v>
      </c>
      <c r="C123" s="529">
        <v>616</v>
      </c>
      <c r="D123" s="525">
        <v>5</v>
      </c>
      <c r="E123" s="525">
        <v>2</v>
      </c>
      <c r="F123" s="524">
        <v>85</v>
      </c>
      <c r="G123" s="527">
        <v>4</v>
      </c>
      <c r="H123" s="526">
        <v>4</v>
      </c>
      <c r="I123" s="571" t="s">
        <v>595</v>
      </c>
      <c r="J123" s="572"/>
      <c r="K123" s="503">
        <v>0</v>
      </c>
      <c r="L123" s="503">
        <f>L124</f>
        <v>9452100</v>
      </c>
      <c r="M123" s="364">
        <f>M124</f>
        <v>0</v>
      </c>
      <c r="N123" s="137"/>
    </row>
    <row r="124" spans="1:14" ht="55.5" customHeight="1" x14ac:dyDescent="0.25">
      <c r="A124" s="518"/>
      <c r="B124" s="519" t="s">
        <v>22</v>
      </c>
      <c r="C124" s="171">
        <v>616</v>
      </c>
      <c r="D124" s="151">
        <v>5</v>
      </c>
      <c r="E124" s="151">
        <v>2</v>
      </c>
      <c r="F124" s="147">
        <v>85</v>
      </c>
      <c r="G124" s="161">
        <v>4</v>
      </c>
      <c r="H124" s="157">
        <v>4</v>
      </c>
      <c r="I124" s="521" t="s">
        <v>595</v>
      </c>
      <c r="J124" s="520">
        <v>240</v>
      </c>
      <c r="K124" s="287">
        <v>0</v>
      </c>
      <c r="L124" s="287">
        <v>9452100</v>
      </c>
      <c r="M124" s="517">
        <v>0</v>
      </c>
      <c r="N124" s="137"/>
    </row>
    <row r="125" spans="1:14" ht="55.5" customHeight="1" x14ac:dyDescent="0.25">
      <c r="A125" s="518"/>
      <c r="B125" s="522" t="s">
        <v>611</v>
      </c>
      <c r="C125" s="523">
        <v>616</v>
      </c>
      <c r="D125" s="524">
        <v>5</v>
      </c>
      <c r="E125" s="525">
        <v>2</v>
      </c>
      <c r="F125" s="524">
        <v>85</v>
      </c>
      <c r="G125" s="527">
        <v>4</v>
      </c>
      <c r="H125" s="526">
        <v>4</v>
      </c>
      <c r="I125" s="571" t="s">
        <v>612</v>
      </c>
      <c r="J125" s="572"/>
      <c r="K125" s="503">
        <f>K126</f>
        <v>0</v>
      </c>
      <c r="L125" s="503">
        <f>L126</f>
        <v>292333</v>
      </c>
      <c r="M125" s="364">
        <f>M126</f>
        <v>0</v>
      </c>
      <c r="N125" s="137"/>
    </row>
    <row r="126" spans="1:14" ht="55.5" customHeight="1" x14ac:dyDescent="0.25">
      <c r="A126" s="518"/>
      <c r="B126" s="519" t="s">
        <v>22</v>
      </c>
      <c r="C126" s="196">
        <v>616</v>
      </c>
      <c r="D126" s="147">
        <v>5</v>
      </c>
      <c r="E126" s="151">
        <v>2</v>
      </c>
      <c r="F126" s="147">
        <v>85</v>
      </c>
      <c r="G126" s="161">
        <v>4</v>
      </c>
      <c r="H126" s="157">
        <v>4</v>
      </c>
      <c r="I126" s="521" t="s">
        <v>612</v>
      </c>
      <c r="J126" s="520">
        <v>240</v>
      </c>
      <c r="K126" s="175">
        <v>0</v>
      </c>
      <c r="L126" s="175">
        <f>292280+53</f>
        <v>292333</v>
      </c>
      <c r="M126" s="517">
        <v>0</v>
      </c>
      <c r="N126" s="137"/>
    </row>
    <row r="127" spans="1:14" ht="24" customHeight="1" x14ac:dyDescent="0.25">
      <c r="A127" s="189"/>
      <c r="B127" s="365" t="s">
        <v>25</v>
      </c>
      <c r="C127" s="355">
        <v>616</v>
      </c>
      <c r="D127" s="356">
        <v>5</v>
      </c>
      <c r="E127" s="357">
        <v>3</v>
      </c>
      <c r="F127" s="358" t="s">
        <v>1</v>
      </c>
      <c r="G127" s="359" t="s">
        <v>1</v>
      </c>
      <c r="H127" s="358" t="s">
        <v>1</v>
      </c>
      <c r="I127" s="360" t="s">
        <v>1</v>
      </c>
      <c r="J127" s="361" t="s">
        <v>1</v>
      </c>
      <c r="K127" s="362">
        <f t="shared" ref="K127:M128" si="17">K128</f>
        <v>1462549.01</v>
      </c>
      <c r="L127" s="362">
        <f t="shared" si="17"/>
        <v>543295.5</v>
      </c>
      <c r="M127" s="363">
        <f t="shared" si="17"/>
        <v>9391549.5</v>
      </c>
      <c r="N127" s="137"/>
    </row>
    <row r="128" spans="1:14" ht="81.75" customHeight="1" x14ac:dyDescent="0.25">
      <c r="A128" s="189"/>
      <c r="B128" s="194" t="s">
        <v>474</v>
      </c>
      <c r="C128" s="193">
        <v>616</v>
      </c>
      <c r="D128" s="146">
        <v>5</v>
      </c>
      <c r="E128" s="150">
        <v>3</v>
      </c>
      <c r="F128" s="156" t="s">
        <v>7</v>
      </c>
      <c r="G128" s="160" t="s">
        <v>5</v>
      </c>
      <c r="H128" s="156" t="s">
        <v>4</v>
      </c>
      <c r="I128" s="164" t="s">
        <v>3</v>
      </c>
      <c r="J128" s="170" t="s">
        <v>1</v>
      </c>
      <c r="K128" s="512">
        <f t="shared" si="17"/>
        <v>1462549.01</v>
      </c>
      <c r="L128" s="174">
        <f t="shared" si="17"/>
        <v>543295.5</v>
      </c>
      <c r="M128" s="179">
        <f t="shared" si="17"/>
        <v>9391549.5</v>
      </c>
      <c r="N128" s="137"/>
    </row>
    <row r="129" spans="1:14" ht="27.75" customHeight="1" x14ac:dyDescent="0.25">
      <c r="A129" s="189"/>
      <c r="B129" s="194" t="s">
        <v>448</v>
      </c>
      <c r="C129" s="193">
        <v>616</v>
      </c>
      <c r="D129" s="146">
        <v>5</v>
      </c>
      <c r="E129" s="150">
        <v>3</v>
      </c>
      <c r="F129" s="156" t="s">
        <v>7</v>
      </c>
      <c r="G129" s="160" t="s">
        <v>31</v>
      </c>
      <c r="H129" s="156" t="s">
        <v>4</v>
      </c>
      <c r="I129" s="164" t="s">
        <v>3</v>
      </c>
      <c r="J129" s="170" t="s">
        <v>1</v>
      </c>
      <c r="K129" s="512">
        <f>K130+K133</f>
        <v>1462549.01</v>
      </c>
      <c r="L129" s="174">
        <f>L130+L133</f>
        <v>543295.5</v>
      </c>
      <c r="M129" s="179">
        <f>M130+M133</f>
        <v>9391549.5</v>
      </c>
      <c r="N129" s="137"/>
    </row>
    <row r="130" spans="1:14" ht="43.5" customHeight="1" x14ac:dyDescent="0.25">
      <c r="A130" s="189"/>
      <c r="B130" s="194" t="s">
        <v>484</v>
      </c>
      <c r="C130" s="193">
        <v>616</v>
      </c>
      <c r="D130" s="146">
        <v>5</v>
      </c>
      <c r="E130" s="150">
        <v>3</v>
      </c>
      <c r="F130" s="156" t="s">
        <v>7</v>
      </c>
      <c r="G130" s="160" t="s">
        <v>31</v>
      </c>
      <c r="H130" s="156" t="s">
        <v>38</v>
      </c>
      <c r="I130" s="164" t="s">
        <v>3</v>
      </c>
      <c r="J130" s="170" t="s">
        <v>1</v>
      </c>
      <c r="K130" s="512">
        <f t="shared" ref="K130:M131" si="18">K131</f>
        <v>1462549.01</v>
      </c>
      <c r="L130" s="174">
        <f t="shared" si="18"/>
        <v>543295.5</v>
      </c>
      <c r="M130" s="179">
        <f t="shared" si="18"/>
        <v>9391549.5</v>
      </c>
      <c r="N130" s="137"/>
    </row>
    <row r="131" spans="1:14" ht="29.25" customHeight="1" x14ac:dyDescent="0.25">
      <c r="A131" s="189"/>
      <c r="B131" s="366" t="s">
        <v>485</v>
      </c>
      <c r="C131" s="367">
        <v>616</v>
      </c>
      <c r="D131" s="368">
        <v>5</v>
      </c>
      <c r="E131" s="369">
        <v>3</v>
      </c>
      <c r="F131" s="370" t="s">
        <v>7</v>
      </c>
      <c r="G131" s="371" t="s">
        <v>31</v>
      </c>
      <c r="H131" s="370" t="s">
        <v>38</v>
      </c>
      <c r="I131" s="372" t="s">
        <v>24</v>
      </c>
      <c r="J131" s="373" t="s">
        <v>1</v>
      </c>
      <c r="K131" s="374">
        <f t="shared" si="18"/>
        <v>1462549.01</v>
      </c>
      <c r="L131" s="374">
        <f t="shared" si="18"/>
        <v>543295.5</v>
      </c>
      <c r="M131" s="375">
        <f t="shared" si="18"/>
        <v>9391549.5</v>
      </c>
      <c r="N131" s="137"/>
    </row>
    <row r="132" spans="1:14" ht="51.75" customHeight="1" x14ac:dyDescent="0.25">
      <c r="A132" s="189"/>
      <c r="B132" s="195" t="s">
        <v>22</v>
      </c>
      <c r="C132" s="196">
        <v>616</v>
      </c>
      <c r="D132" s="147">
        <v>5</v>
      </c>
      <c r="E132" s="151">
        <v>3</v>
      </c>
      <c r="F132" s="157" t="s">
        <v>7</v>
      </c>
      <c r="G132" s="161" t="s">
        <v>31</v>
      </c>
      <c r="H132" s="157" t="s">
        <v>38</v>
      </c>
      <c r="I132" s="165" t="s">
        <v>24</v>
      </c>
      <c r="J132" s="171" t="s">
        <v>19</v>
      </c>
      <c r="K132" s="611">
        <f>969752+20000+2000000-37146-559752-60000-76297.84-1100000-167000+3053002.76-2562907.5-17102.41</f>
        <v>1462549.01</v>
      </c>
      <c r="L132" s="175">
        <f>569455.81-2842-53-23265.31</f>
        <v>543295.5</v>
      </c>
      <c r="M132" s="180">
        <f>9414814.81-23265.31</f>
        <v>9391549.5</v>
      </c>
      <c r="N132" s="137"/>
    </row>
    <row r="133" spans="1:14" ht="39.75" customHeight="1" x14ac:dyDescent="0.25">
      <c r="A133" s="189"/>
      <c r="B133" s="199" t="s">
        <v>478</v>
      </c>
      <c r="C133" s="197">
        <v>616</v>
      </c>
      <c r="D133" s="148">
        <v>5</v>
      </c>
      <c r="E133" s="152">
        <v>3</v>
      </c>
      <c r="F133" s="158" t="s">
        <v>7</v>
      </c>
      <c r="G133" s="162" t="s">
        <v>31</v>
      </c>
      <c r="H133" s="158" t="s">
        <v>36</v>
      </c>
      <c r="I133" s="166" t="s">
        <v>3</v>
      </c>
      <c r="J133" s="172" t="s">
        <v>1</v>
      </c>
      <c r="K133" s="176">
        <f t="shared" ref="K133:M134" si="19">K134</f>
        <v>0</v>
      </c>
      <c r="L133" s="176">
        <f t="shared" si="19"/>
        <v>0</v>
      </c>
      <c r="M133" s="181">
        <f t="shared" si="19"/>
        <v>0</v>
      </c>
      <c r="N133" s="137"/>
    </row>
    <row r="134" spans="1:14" ht="23.25" customHeight="1" x14ac:dyDescent="0.25">
      <c r="A134" s="189"/>
      <c r="B134" s="366" t="s">
        <v>23</v>
      </c>
      <c r="C134" s="367">
        <v>616</v>
      </c>
      <c r="D134" s="368">
        <v>5</v>
      </c>
      <c r="E134" s="369">
        <v>3</v>
      </c>
      <c r="F134" s="370" t="s">
        <v>7</v>
      </c>
      <c r="G134" s="371" t="s">
        <v>31</v>
      </c>
      <c r="H134" s="370" t="s">
        <v>36</v>
      </c>
      <c r="I134" s="372" t="s">
        <v>20</v>
      </c>
      <c r="J134" s="373" t="s">
        <v>1</v>
      </c>
      <c r="K134" s="374">
        <f t="shared" si="19"/>
        <v>0</v>
      </c>
      <c r="L134" s="374">
        <f t="shared" si="19"/>
        <v>0</v>
      </c>
      <c r="M134" s="375">
        <f t="shared" si="19"/>
        <v>0</v>
      </c>
      <c r="N134" s="137"/>
    </row>
    <row r="135" spans="1:14" ht="61.5" customHeight="1" x14ac:dyDescent="0.25">
      <c r="A135" s="189"/>
      <c r="B135" s="195" t="s">
        <v>22</v>
      </c>
      <c r="C135" s="196">
        <v>616</v>
      </c>
      <c r="D135" s="147">
        <v>5</v>
      </c>
      <c r="E135" s="151">
        <v>3</v>
      </c>
      <c r="F135" s="157" t="s">
        <v>7</v>
      </c>
      <c r="G135" s="161" t="s">
        <v>31</v>
      </c>
      <c r="H135" s="157" t="s">
        <v>36</v>
      </c>
      <c r="I135" s="165" t="s">
        <v>20</v>
      </c>
      <c r="J135" s="171" t="s">
        <v>19</v>
      </c>
      <c r="K135" s="175">
        <v>0</v>
      </c>
      <c r="L135" s="175">
        <v>0</v>
      </c>
      <c r="M135" s="180">
        <v>0</v>
      </c>
      <c r="N135" s="137"/>
    </row>
    <row r="136" spans="1:14" ht="36.75" customHeight="1" x14ac:dyDescent="0.25">
      <c r="A136" s="189"/>
      <c r="B136" s="199" t="s">
        <v>478</v>
      </c>
      <c r="C136" s="197">
        <v>616</v>
      </c>
      <c r="D136" s="148">
        <v>5</v>
      </c>
      <c r="E136" s="152">
        <v>3</v>
      </c>
      <c r="F136" s="158" t="s">
        <v>7</v>
      </c>
      <c r="G136" s="162">
        <v>5</v>
      </c>
      <c r="H136" s="158" t="s">
        <v>521</v>
      </c>
      <c r="I136" s="166" t="s">
        <v>3</v>
      </c>
      <c r="J136" s="172" t="s">
        <v>1</v>
      </c>
      <c r="K136" s="176">
        <f>K137</f>
        <v>0</v>
      </c>
      <c r="L136" s="176">
        <f t="shared" ref="L136:M137" si="20">L137</f>
        <v>0</v>
      </c>
      <c r="M136" s="289">
        <f t="shared" si="20"/>
        <v>0</v>
      </c>
      <c r="N136" s="137"/>
    </row>
    <row r="137" spans="1:14" ht="20.25" customHeight="1" x14ac:dyDescent="0.25">
      <c r="A137" s="189"/>
      <c r="B137" s="366" t="s">
        <v>23</v>
      </c>
      <c r="C137" s="367">
        <v>616</v>
      </c>
      <c r="D137" s="368">
        <v>5</v>
      </c>
      <c r="E137" s="369">
        <v>3</v>
      </c>
      <c r="F137" s="370" t="s">
        <v>7</v>
      </c>
      <c r="G137" s="371">
        <v>5</v>
      </c>
      <c r="H137" s="370" t="s">
        <v>521</v>
      </c>
      <c r="I137" s="372" t="s">
        <v>522</v>
      </c>
      <c r="J137" s="373" t="s">
        <v>1</v>
      </c>
      <c r="K137" s="374">
        <f>K138</f>
        <v>0</v>
      </c>
      <c r="L137" s="374">
        <f t="shared" si="20"/>
        <v>0</v>
      </c>
      <c r="M137" s="364">
        <f t="shared" si="20"/>
        <v>0</v>
      </c>
      <c r="N137" s="137"/>
    </row>
    <row r="138" spans="1:14" ht="43.5" customHeight="1" x14ac:dyDescent="0.25">
      <c r="A138" s="189"/>
      <c r="B138" s="195" t="s">
        <v>530</v>
      </c>
      <c r="C138" s="196">
        <v>616</v>
      </c>
      <c r="D138" s="147">
        <v>5</v>
      </c>
      <c r="E138" s="151">
        <v>3</v>
      </c>
      <c r="F138" s="157" t="s">
        <v>7</v>
      </c>
      <c r="G138" s="161">
        <v>5</v>
      </c>
      <c r="H138" s="157" t="s">
        <v>521</v>
      </c>
      <c r="I138" s="165" t="s">
        <v>522</v>
      </c>
      <c r="J138" s="171" t="s">
        <v>19</v>
      </c>
      <c r="K138" s="387">
        <v>0</v>
      </c>
      <c r="L138" s="175">
        <v>0</v>
      </c>
      <c r="M138" s="180">
        <v>0</v>
      </c>
      <c r="N138" s="137"/>
    </row>
    <row r="139" spans="1:14" ht="23.25" customHeight="1" x14ac:dyDescent="0.25">
      <c r="A139" s="189"/>
      <c r="B139" s="376" t="s">
        <v>18</v>
      </c>
      <c r="C139" s="377">
        <v>616</v>
      </c>
      <c r="D139" s="378">
        <v>8</v>
      </c>
      <c r="E139" s="379" t="s">
        <v>1</v>
      </c>
      <c r="F139" s="380" t="s">
        <v>1</v>
      </c>
      <c r="G139" s="381" t="s">
        <v>1</v>
      </c>
      <c r="H139" s="380" t="s">
        <v>1</v>
      </c>
      <c r="I139" s="382" t="s">
        <v>1</v>
      </c>
      <c r="J139" s="383" t="s">
        <v>1</v>
      </c>
      <c r="K139" s="384">
        <f t="shared" ref="K139:M142" si="21">K140</f>
        <v>9485598.8099999987</v>
      </c>
      <c r="L139" s="384">
        <f t="shared" si="21"/>
        <v>7003897</v>
      </c>
      <c r="M139" s="385">
        <f t="shared" si="21"/>
        <v>7003897</v>
      </c>
      <c r="N139" s="137"/>
    </row>
    <row r="140" spans="1:14" ht="15.75" x14ac:dyDescent="0.25">
      <c r="A140" s="189"/>
      <c r="B140" s="192" t="s">
        <v>17</v>
      </c>
      <c r="C140" s="193">
        <v>616</v>
      </c>
      <c r="D140" s="146">
        <v>8</v>
      </c>
      <c r="E140" s="150">
        <v>1</v>
      </c>
      <c r="F140" s="156" t="s">
        <v>1</v>
      </c>
      <c r="G140" s="160" t="s">
        <v>1</v>
      </c>
      <c r="H140" s="156" t="s">
        <v>1</v>
      </c>
      <c r="I140" s="164" t="s">
        <v>1</v>
      </c>
      <c r="J140" s="170" t="s">
        <v>1</v>
      </c>
      <c r="K140" s="512">
        <f t="shared" si="21"/>
        <v>9485598.8099999987</v>
      </c>
      <c r="L140" s="174">
        <f t="shared" si="21"/>
        <v>7003897</v>
      </c>
      <c r="M140" s="179">
        <f t="shared" si="21"/>
        <v>7003897</v>
      </c>
      <c r="N140" s="137"/>
    </row>
    <row r="141" spans="1:14" ht="72.75" customHeight="1" x14ac:dyDescent="0.25">
      <c r="A141" s="189"/>
      <c r="B141" s="194" t="s">
        <v>486</v>
      </c>
      <c r="C141" s="193">
        <v>616</v>
      </c>
      <c r="D141" s="146">
        <v>8</v>
      </c>
      <c r="E141" s="150">
        <v>1</v>
      </c>
      <c r="F141" s="156" t="s">
        <v>14</v>
      </c>
      <c r="G141" s="160" t="s">
        <v>5</v>
      </c>
      <c r="H141" s="156" t="s">
        <v>4</v>
      </c>
      <c r="I141" s="164" t="s">
        <v>3</v>
      </c>
      <c r="J141" s="170" t="s">
        <v>1</v>
      </c>
      <c r="K141" s="512">
        <f>K142+K152+K154</f>
        <v>9485598.8099999987</v>
      </c>
      <c r="L141" s="174">
        <f t="shared" si="21"/>
        <v>7003897</v>
      </c>
      <c r="M141" s="179">
        <f t="shared" si="21"/>
        <v>7003897</v>
      </c>
      <c r="N141" s="137"/>
    </row>
    <row r="142" spans="1:14" ht="28.5" customHeight="1" x14ac:dyDescent="0.25">
      <c r="A142" s="189"/>
      <c r="B142" s="194" t="s">
        <v>448</v>
      </c>
      <c r="C142" s="193">
        <v>616</v>
      </c>
      <c r="D142" s="146">
        <v>8</v>
      </c>
      <c r="E142" s="150">
        <v>1</v>
      </c>
      <c r="F142" s="156" t="s">
        <v>14</v>
      </c>
      <c r="G142" s="160" t="s">
        <v>31</v>
      </c>
      <c r="H142" s="156" t="s">
        <v>4</v>
      </c>
      <c r="I142" s="164" t="s">
        <v>3</v>
      </c>
      <c r="J142" s="170" t="s">
        <v>1</v>
      </c>
      <c r="K142" s="512">
        <f t="shared" si="21"/>
        <v>8256946.8099999996</v>
      </c>
      <c r="L142" s="174">
        <f t="shared" si="21"/>
        <v>7003897</v>
      </c>
      <c r="M142" s="179">
        <f t="shared" si="21"/>
        <v>7003897</v>
      </c>
      <c r="N142" s="137"/>
    </row>
    <row r="143" spans="1:14" ht="36" customHeight="1" x14ac:dyDescent="0.25">
      <c r="A143" s="189"/>
      <c r="B143" s="194" t="s">
        <v>487</v>
      </c>
      <c r="C143" s="193">
        <v>616</v>
      </c>
      <c r="D143" s="146">
        <v>8</v>
      </c>
      <c r="E143" s="150">
        <v>1</v>
      </c>
      <c r="F143" s="156" t="s">
        <v>14</v>
      </c>
      <c r="G143" s="160" t="s">
        <v>31</v>
      </c>
      <c r="H143" s="156" t="s">
        <v>30</v>
      </c>
      <c r="I143" s="164" t="s">
        <v>3</v>
      </c>
      <c r="J143" s="170" t="s">
        <v>1</v>
      </c>
      <c r="K143" s="512">
        <f>K146+K148+K150+K144</f>
        <v>8256946.8099999996</v>
      </c>
      <c r="L143" s="174">
        <f>L146+L148+L150</f>
        <v>7003897</v>
      </c>
      <c r="M143" s="179">
        <f>M146+M148+M150</f>
        <v>7003897</v>
      </c>
      <c r="N143" s="137"/>
    </row>
    <row r="144" spans="1:14" ht="36" customHeight="1" x14ac:dyDescent="0.25">
      <c r="A144" s="189"/>
      <c r="B144" s="366" t="s">
        <v>624</v>
      </c>
      <c r="C144" s="367">
        <v>616</v>
      </c>
      <c r="D144" s="368">
        <v>8</v>
      </c>
      <c r="E144" s="369">
        <v>1</v>
      </c>
      <c r="F144" s="370" t="s">
        <v>14</v>
      </c>
      <c r="G144" s="371" t="s">
        <v>31</v>
      </c>
      <c r="H144" s="370" t="s">
        <v>30</v>
      </c>
      <c r="I144" s="372">
        <v>60060</v>
      </c>
      <c r="J144" s="373"/>
      <c r="K144" s="374">
        <f>K145</f>
        <v>1600000</v>
      </c>
      <c r="L144" s="374">
        <f>M144</f>
        <v>0</v>
      </c>
      <c r="M144" s="375">
        <f>M145</f>
        <v>0</v>
      </c>
      <c r="N144" s="137"/>
    </row>
    <row r="145" spans="1:14" ht="36" customHeight="1" x14ac:dyDescent="0.25">
      <c r="A145" s="189"/>
      <c r="B145" s="194" t="s">
        <v>15</v>
      </c>
      <c r="C145" s="193">
        <v>616</v>
      </c>
      <c r="D145" s="146">
        <v>8</v>
      </c>
      <c r="E145" s="150">
        <v>1</v>
      </c>
      <c r="F145" s="156" t="s">
        <v>14</v>
      </c>
      <c r="G145" s="160" t="s">
        <v>31</v>
      </c>
      <c r="H145" s="156" t="s">
        <v>30</v>
      </c>
      <c r="I145" s="164">
        <v>60060</v>
      </c>
      <c r="J145" s="170">
        <v>610</v>
      </c>
      <c r="K145" s="174">
        <v>1600000</v>
      </c>
      <c r="L145" s="174">
        <v>0</v>
      </c>
      <c r="M145" s="179">
        <v>0</v>
      </c>
      <c r="N145" s="137"/>
    </row>
    <row r="146" spans="1:14" ht="57" customHeight="1" x14ac:dyDescent="0.25">
      <c r="A146" s="189"/>
      <c r="B146" s="366" t="s">
        <v>297</v>
      </c>
      <c r="C146" s="367">
        <v>616</v>
      </c>
      <c r="D146" s="368">
        <v>8</v>
      </c>
      <c r="E146" s="369">
        <v>1</v>
      </c>
      <c r="F146" s="370" t="s">
        <v>14</v>
      </c>
      <c r="G146" s="371" t="s">
        <v>31</v>
      </c>
      <c r="H146" s="370" t="s">
        <v>30</v>
      </c>
      <c r="I146" s="372" t="s">
        <v>488</v>
      </c>
      <c r="J146" s="373" t="s">
        <v>1</v>
      </c>
      <c r="K146" s="374">
        <f>K147</f>
        <v>70000</v>
      </c>
      <c r="L146" s="374">
        <v>0</v>
      </c>
      <c r="M146" s="375">
        <v>0</v>
      </c>
      <c r="N146" s="137"/>
    </row>
    <row r="147" spans="1:14" ht="23.25" customHeight="1" x14ac:dyDescent="0.25">
      <c r="A147" s="189"/>
      <c r="B147" s="195" t="s">
        <v>15</v>
      </c>
      <c r="C147" s="196">
        <v>616</v>
      </c>
      <c r="D147" s="147">
        <v>8</v>
      </c>
      <c r="E147" s="151">
        <v>1</v>
      </c>
      <c r="F147" s="157" t="s">
        <v>14</v>
      </c>
      <c r="G147" s="161" t="s">
        <v>31</v>
      </c>
      <c r="H147" s="157" t="s">
        <v>30</v>
      </c>
      <c r="I147" s="165" t="s">
        <v>488</v>
      </c>
      <c r="J147" s="171" t="s">
        <v>12</v>
      </c>
      <c r="K147" s="387">
        <v>70000</v>
      </c>
      <c r="L147" s="175">
        <v>0</v>
      </c>
      <c r="M147" s="180">
        <v>0</v>
      </c>
      <c r="N147" s="137"/>
    </row>
    <row r="148" spans="1:14" ht="30" customHeight="1" x14ac:dyDescent="0.25">
      <c r="A148" s="189"/>
      <c r="B148" s="354" t="s">
        <v>16</v>
      </c>
      <c r="C148" s="355">
        <v>616</v>
      </c>
      <c r="D148" s="356">
        <v>8</v>
      </c>
      <c r="E148" s="357">
        <v>1</v>
      </c>
      <c r="F148" s="358" t="s">
        <v>14</v>
      </c>
      <c r="G148" s="359" t="s">
        <v>31</v>
      </c>
      <c r="H148" s="358" t="s">
        <v>30</v>
      </c>
      <c r="I148" s="360" t="s">
        <v>13</v>
      </c>
      <c r="J148" s="361" t="s">
        <v>1</v>
      </c>
      <c r="K148" s="362">
        <f>K149</f>
        <v>6583049.8099999996</v>
      </c>
      <c r="L148" s="362">
        <f>L149</f>
        <v>7000000</v>
      </c>
      <c r="M148" s="363">
        <f>M149</f>
        <v>7000000</v>
      </c>
      <c r="N148" s="137"/>
    </row>
    <row r="149" spans="1:14" ht="28.5" customHeight="1" x14ac:dyDescent="0.25">
      <c r="A149" s="189"/>
      <c r="B149" s="195" t="s">
        <v>15</v>
      </c>
      <c r="C149" s="196">
        <v>616</v>
      </c>
      <c r="D149" s="147">
        <v>8</v>
      </c>
      <c r="E149" s="151">
        <v>1</v>
      </c>
      <c r="F149" s="157" t="s">
        <v>14</v>
      </c>
      <c r="G149" s="161" t="s">
        <v>31</v>
      </c>
      <c r="H149" s="157" t="s">
        <v>30</v>
      </c>
      <c r="I149" s="165" t="s">
        <v>13</v>
      </c>
      <c r="J149" s="171" t="s">
        <v>12</v>
      </c>
      <c r="K149" s="175">
        <v>6583049.8099999996</v>
      </c>
      <c r="L149" s="175">
        <v>7000000</v>
      </c>
      <c r="M149" s="180">
        <v>7000000</v>
      </c>
      <c r="N149" s="137"/>
    </row>
    <row r="150" spans="1:14" ht="26.25" customHeight="1" x14ac:dyDescent="0.25">
      <c r="A150" s="189"/>
      <c r="B150" s="354" t="s">
        <v>470</v>
      </c>
      <c r="C150" s="355">
        <v>616</v>
      </c>
      <c r="D150" s="356">
        <v>8</v>
      </c>
      <c r="E150" s="357">
        <v>1</v>
      </c>
      <c r="F150" s="358" t="s">
        <v>14</v>
      </c>
      <c r="G150" s="359" t="s">
        <v>31</v>
      </c>
      <c r="H150" s="358" t="s">
        <v>30</v>
      </c>
      <c r="I150" s="360" t="s">
        <v>287</v>
      </c>
      <c r="J150" s="361" t="s">
        <v>1</v>
      </c>
      <c r="K150" s="362">
        <f>K151</f>
        <v>3897</v>
      </c>
      <c r="L150" s="362">
        <f>L151</f>
        <v>3897</v>
      </c>
      <c r="M150" s="363">
        <f>M151</f>
        <v>3897</v>
      </c>
      <c r="N150" s="137"/>
    </row>
    <row r="151" spans="1:14" ht="29.25" customHeight="1" x14ac:dyDescent="0.25">
      <c r="A151" s="189"/>
      <c r="B151" s="195" t="s">
        <v>15</v>
      </c>
      <c r="C151" s="196">
        <v>616</v>
      </c>
      <c r="D151" s="147">
        <v>8</v>
      </c>
      <c r="E151" s="151">
        <v>1</v>
      </c>
      <c r="F151" s="156" t="s">
        <v>14</v>
      </c>
      <c r="G151" s="160" t="s">
        <v>31</v>
      </c>
      <c r="H151" s="156" t="s">
        <v>30</v>
      </c>
      <c r="I151" s="164" t="s">
        <v>287</v>
      </c>
      <c r="J151" s="171" t="s">
        <v>12</v>
      </c>
      <c r="K151" s="387">
        <v>3897</v>
      </c>
      <c r="L151" s="175">
        <v>3897</v>
      </c>
      <c r="M151" s="180">
        <v>3897</v>
      </c>
      <c r="N151" s="137"/>
    </row>
    <row r="152" spans="1:14" ht="29.25" customHeight="1" x14ac:dyDescent="0.25">
      <c r="A152" s="518"/>
      <c r="B152" s="600"/>
      <c r="C152" s="529">
        <v>616</v>
      </c>
      <c r="D152" s="525">
        <v>8</v>
      </c>
      <c r="E152" s="524">
        <v>1</v>
      </c>
      <c r="F152" s="524">
        <v>81</v>
      </c>
      <c r="G152" s="527">
        <v>5</v>
      </c>
      <c r="H152" s="526" t="s">
        <v>607</v>
      </c>
      <c r="I152" s="571" t="s">
        <v>619</v>
      </c>
      <c r="J152" s="572"/>
      <c r="K152" s="364">
        <f>K153</f>
        <v>527789</v>
      </c>
      <c r="L152" s="364">
        <v>0</v>
      </c>
      <c r="M152" s="364">
        <v>0</v>
      </c>
      <c r="N152" s="137"/>
    </row>
    <row r="153" spans="1:14" ht="35.25" customHeight="1" x14ac:dyDescent="0.25">
      <c r="A153" s="518"/>
      <c r="B153" s="195" t="s">
        <v>606</v>
      </c>
      <c r="C153" s="196">
        <v>616</v>
      </c>
      <c r="D153" s="147">
        <v>8</v>
      </c>
      <c r="E153" s="151">
        <v>1</v>
      </c>
      <c r="F153" s="157">
        <v>81</v>
      </c>
      <c r="G153" s="161">
        <v>5</v>
      </c>
      <c r="H153" s="157" t="s">
        <v>607</v>
      </c>
      <c r="I153" s="165" t="s">
        <v>619</v>
      </c>
      <c r="J153" s="171">
        <v>610</v>
      </c>
      <c r="K153" s="611">
        <f>1388889-861100</f>
        <v>527789</v>
      </c>
      <c r="L153" s="175">
        <v>0</v>
      </c>
      <c r="M153" s="287">
        <v>0</v>
      </c>
      <c r="N153" s="137"/>
    </row>
    <row r="154" spans="1:14" ht="29.25" customHeight="1" x14ac:dyDescent="0.25">
      <c r="A154" s="518"/>
      <c r="B154" s="522"/>
      <c r="C154" s="523">
        <v>616</v>
      </c>
      <c r="D154" s="524">
        <v>8</v>
      </c>
      <c r="E154" s="525">
        <v>1</v>
      </c>
      <c r="F154" s="526">
        <v>81</v>
      </c>
      <c r="G154" s="527">
        <v>5</v>
      </c>
      <c r="H154" s="526" t="s">
        <v>607</v>
      </c>
      <c r="I154" s="528" t="s">
        <v>620</v>
      </c>
      <c r="J154" s="529"/>
      <c r="K154" s="503">
        <f>K155</f>
        <v>700863</v>
      </c>
      <c r="L154" s="503">
        <v>0</v>
      </c>
      <c r="M154" s="364">
        <v>0</v>
      </c>
      <c r="N154" s="137"/>
    </row>
    <row r="155" spans="1:14" ht="51" customHeight="1" x14ac:dyDescent="0.25">
      <c r="A155" s="518"/>
      <c r="B155" s="195" t="s">
        <v>610</v>
      </c>
      <c r="C155" s="196">
        <v>616</v>
      </c>
      <c r="D155" s="147">
        <v>8</v>
      </c>
      <c r="E155" s="151">
        <v>1</v>
      </c>
      <c r="F155" s="157">
        <v>81</v>
      </c>
      <c r="G155" s="161">
        <v>5</v>
      </c>
      <c r="H155" s="157" t="s">
        <v>607</v>
      </c>
      <c r="I155" s="165" t="s">
        <v>621</v>
      </c>
      <c r="J155" s="171">
        <v>610</v>
      </c>
      <c r="K155" s="387">
        <v>700863</v>
      </c>
      <c r="L155" s="175">
        <v>0</v>
      </c>
      <c r="M155" s="287">
        <v>0</v>
      </c>
      <c r="N155" s="137"/>
    </row>
    <row r="156" spans="1:14" ht="32.25" customHeight="1" x14ac:dyDescent="0.25">
      <c r="A156" s="189"/>
      <c r="B156" s="376" t="s">
        <v>11</v>
      </c>
      <c r="C156" s="377">
        <v>616</v>
      </c>
      <c r="D156" s="378">
        <v>10</v>
      </c>
      <c r="E156" s="379" t="s">
        <v>1</v>
      </c>
      <c r="F156" s="380" t="s">
        <v>1</v>
      </c>
      <c r="G156" s="381" t="s">
        <v>1</v>
      </c>
      <c r="H156" s="380" t="s">
        <v>1</v>
      </c>
      <c r="I156" s="382" t="s">
        <v>1</v>
      </c>
      <c r="J156" s="383" t="s">
        <v>1</v>
      </c>
      <c r="K156" s="384">
        <f t="shared" ref="K156:M161" si="22">K157</f>
        <v>578712</v>
      </c>
      <c r="L156" s="384">
        <f t="shared" si="22"/>
        <v>578712</v>
      </c>
      <c r="M156" s="385">
        <f t="shared" si="22"/>
        <v>578712</v>
      </c>
      <c r="N156" s="137"/>
    </row>
    <row r="157" spans="1:14" ht="23.25" customHeight="1" x14ac:dyDescent="0.25">
      <c r="A157" s="189"/>
      <c r="B157" s="192" t="s">
        <v>10</v>
      </c>
      <c r="C157" s="193">
        <v>616</v>
      </c>
      <c r="D157" s="146">
        <v>10</v>
      </c>
      <c r="E157" s="150">
        <v>1</v>
      </c>
      <c r="F157" s="156" t="s">
        <v>1</v>
      </c>
      <c r="G157" s="160" t="s">
        <v>1</v>
      </c>
      <c r="H157" s="156" t="s">
        <v>1</v>
      </c>
      <c r="I157" s="164" t="s">
        <v>1</v>
      </c>
      <c r="J157" s="170" t="s">
        <v>1</v>
      </c>
      <c r="K157" s="512">
        <f t="shared" si="22"/>
        <v>578712</v>
      </c>
      <c r="L157" s="174">
        <f t="shared" si="22"/>
        <v>578712</v>
      </c>
      <c r="M157" s="179">
        <f t="shared" si="22"/>
        <v>578712</v>
      </c>
      <c r="N157" s="137"/>
    </row>
    <row r="158" spans="1:14" ht="90" customHeight="1" x14ac:dyDescent="0.25">
      <c r="A158" s="189"/>
      <c r="B158" s="194" t="s">
        <v>447</v>
      </c>
      <c r="C158" s="193">
        <v>616</v>
      </c>
      <c r="D158" s="146">
        <v>10</v>
      </c>
      <c r="E158" s="150">
        <v>1</v>
      </c>
      <c r="F158" s="156" t="s">
        <v>48</v>
      </c>
      <c r="G158" s="160" t="s">
        <v>5</v>
      </c>
      <c r="H158" s="156" t="s">
        <v>4</v>
      </c>
      <c r="I158" s="164" t="s">
        <v>3</v>
      </c>
      <c r="J158" s="170" t="s">
        <v>1</v>
      </c>
      <c r="K158" s="512">
        <f t="shared" si="22"/>
        <v>578712</v>
      </c>
      <c r="L158" s="174">
        <f t="shared" si="22"/>
        <v>578712</v>
      </c>
      <c r="M158" s="179">
        <f t="shared" si="22"/>
        <v>578712</v>
      </c>
      <c r="N158" s="137"/>
    </row>
    <row r="159" spans="1:14" ht="29.25" customHeight="1" x14ac:dyDescent="0.25">
      <c r="A159" s="189"/>
      <c r="B159" s="194" t="s">
        <v>448</v>
      </c>
      <c r="C159" s="193">
        <v>616</v>
      </c>
      <c r="D159" s="146">
        <v>10</v>
      </c>
      <c r="E159" s="150">
        <v>1</v>
      </c>
      <c r="F159" s="156" t="s">
        <v>48</v>
      </c>
      <c r="G159" s="160" t="s">
        <v>31</v>
      </c>
      <c r="H159" s="156" t="s">
        <v>4</v>
      </c>
      <c r="I159" s="164" t="s">
        <v>3</v>
      </c>
      <c r="J159" s="170" t="s">
        <v>1</v>
      </c>
      <c r="K159" s="512">
        <f t="shared" si="22"/>
        <v>578712</v>
      </c>
      <c r="L159" s="174">
        <f t="shared" si="22"/>
        <v>578712</v>
      </c>
      <c r="M159" s="179">
        <f t="shared" si="22"/>
        <v>578712</v>
      </c>
      <c r="N159" s="137"/>
    </row>
    <row r="160" spans="1:14" ht="54.75" customHeight="1" x14ac:dyDescent="0.25">
      <c r="A160" s="189"/>
      <c r="B160" s="194" t="s">
        <v>489</v>
      </c>
      <c r="C160" s="193">
        <v>616</v>
      </c>
      <c r="D160" s="146">
        <v>10</v>
      </c>
      <c r="E160" s="150">
        <v>1</v>
      </c>
      <c r="F160" s="156" t="s">
        <v>48</v>
      </c>
      <c r="G160" s="160" t="s">
        <v>31</v>
      </c>
      <c r="H160" s="156" t="s">
        <v>30</v>
      </c>
      <c r="I160" s="164" t="s">
        <v>3</v>
      </c>
      <c r="J160" s="170" t="s">
        <v>1</v>
      </c>
      <c r="K160" s="512">
        <f t="shared" si="22"/>
        <v>578712</v>
      </c>
      <c r="L160" s="174">
        <f t="shared" si="22"/>
        <v>578712</v>
      </c>
      <c r="M160" s="179">
        <f t="shared" si="22"/>
        <v>578712</v>
      </c>
      <c r="N160" s="137"/>
    </row>
    <row r="161" spans="1:15" ht="23.25" customHeight="1" x14ac:dyDescent="0.25">
      <c r="A161" s="189"/>
      <c r="B161" s="366" t="s">
        <v>369</v>
      </c>
      <c r="C161" s="367">
        <v>616</v>
      </c>
      <c r="D161" s="368">
        <v>10</v>
      </c>
      <c r="E161" s="369">
        <v>1</v>
      </c>
      <c r="F161" s="370" t="s">
        <v>48</v>
      </c>
      <c r="G161" s="371" t="s">
        <v>31</v>
      </c>
      <c r="H161" s="370" t="s">
        <v>30</v>
      </c>
      <c r="I161" s="372" t="s">
        <v>490</v>
      </c>
      <c r="J161" s="373" t="s">
        <v>1</v>
      </c>
      <c r="K161" s="374">
        <f t="shared" si="22"/>
        <v>578712</v>
      </c>
      <c r="L161" s="374">
        <f t="shared" si="22"/>
        <v>578712</v>
      </c>
      <c r="M161" s="375">
        <f t="shared" si="22"/>
        <v>578712</v>
      </c>
      <c r="N161" s="137"/>
    </row>
    <row r="162" spans="1:15" ht="43.5" customHeight="1" x14ac:dyDescent="0.25">
      <c r="A162" s="189"/>
      <c r="B162" s="195" t="s">
        <v>9</v>
      </c>
      <c r="C162" s="196">
        <v>616</v>
      </c>
      <c r="D162" s="147">
        <v>10</v>
      </c>
      <c r="E162" s="151">
        <v>1</v>
      </c>
      <c r="F162" s="157" t="s">
        <v>48</v>
      </c>
      <c r="G162" s="161" t="s">
        <v>31</v>
      </c>
      <c r="H162" s="157" t="s">
        <v>30</v>
      </c>
      <c r="I162" s="165" t="s">
        <v>490</v>
      </c>
      <c r="J162" s="171" t="s">
        <v>8</v>
      </c>
      <c r="K162" s="387">
        <v>578712</v>
      </c>
      <c r="L162" s="175">
        <v>578712</v>
      </c>
      <c r="M162" s="180">
        <v>578712</v>
      </c>
      <c r="N162" s="137"/>
    </row>
    <row r="163" spans="1:15" ht="23.25" customHeight="1" x14ac:dyDescent="0.25">
      <c r="A163" s="189"/>
      <c r="B163" s="376" t="s">
        <v>262</v>
      </c>
      <c r="C163" s="377">
        <v>616</v>
      </c>
      <c r="D163" s="378">
        <v>11</v>
      </c>
      <c r="E163" s="379" t="s">
        <v>1</v>
      </c>
      <c r="F163" s="380" t="s">
        <v>1</v>
      </c>
      <c r="G163" s="381" t="s">
        <v>1</v>
      </c>
      <c r="H163" s="380" t="s">
        <v>1</v>
      </c>
      <c r="I163" s="382" t="s">
        <v>1</v>
      </c>
      <c r="J163" s="383" t="s">
        <v>1</v>
      </c>
      <c r="K163" s="384">
        <f t="shared" ref="K163:M168" si="23">K164</f>
        <v>100000</v>
      </c>
      <c r="L163" s="384">
        <f t="shared" si="23"/>
        <v>100000</v>
      </c>
      <c r="M163" s="385">
        <f t="shared" si="23"/>
        <v>100000</v>
      </c>
      <c r="N163" s="137"/>
    </row>
    <row r="164" spans="1:15" ht="23.25" customHeight="1" x14ac:dyDescent="0.25">
      <c r="A164" s="189"/>
      <c r="B164" s="192" t="s">
        <v>491</v>
      </c>
      <c r="C164" s="193">
        <v>616</v>
      </c>
      <c r="D164" s="146">
        <v>11</v>
      </c>
      <c r="E164" s="150">
        <v>1</v>
      </c>
      <c r="F164" s="156" t="s">
        <v>1</v>
      </c>
      <c r="G164" s="160" t="s">
        <v>1</v>
      </c>
      <c r="H164" s="156" t="s">
        <v>1</v>
      </c>
      <c r="I164" s="164" t="s">
        <v>1</v>
      </c>
      <c r="J164" s="170" t="s">
        <v>1</v>
      </c>
      <c r="K164" s="512">
        <f t="shared" si="23"/>
        <v>100000</v>
      </c>
      <c r="L164" s="174">
        <f t="shared" si="23"/>
        <v>100000</v>
      </c>
      <c r="M164" s="179">
        <f t="shared" si="23"/>
        <v>100000</v>
      </c>
      <c r="N164" s="137"/>
    </row>
    <row r="165" spans="1:15" ht="87" customHeight="1" x14ac:dyDescent="0.25">
      <c r="A165" s="189"/>
      <c r="B165" s="194" t="s">
        <v>474</v>
      </c>
      <c r="C165" s="193">
        <v>616</v>
      </c>
      <c r="D165" s="146">
        <v>11</v>
      </c>
      <c r="E165" s="150">
        <v>1</v>
      </c>
      <c r="F165" s="156" t="s">
        <v>7</v>
      </c>
      <c r="G165" s="160" t="s">
        <v>5</v>
      </c>
      <c r="H165" s="156" t="s">
        <v>4</v>
      </c>
      <c r="I165" s="164" t="s">
        <v>3</v>
      </c>
      <c r="J165" s="170" t="s">
        <v>1</v>
      </c>
      <c r="K165" s="512">
        <f t="shared" si="23"/>
        <v>100000</v>
      </c>
      <c r="L165" s="174">
        <f t="shared" si="23"/>
        <v>100000</v>
      </c>
      <c r="M165" s="179">
        <f t="shared" si="23"/>
        <v>100000</v>
      </c>
      <c r="N165" s="137"/>
    </row>
    <row r="166" spans="1:15" ht="23.25" customHeight="1" x14ac:dyDescent="0.25">
      <c r="A166" s="189"/>
      <c r="B166" s="194" t="s">
        <v>448</v>
      </c>
      <c r="C166" s="193">
        <v>616</v>
      </c>
      <c r="D166" s="146">
        <v>11</v>
      </c>
      <c r="E166" s="150">
        <v>1</v>
      </c>
      <c r="F166" s="156" t="s">
        <v>7</v>
      </c>
      <c r="G166" s="160" t="s">
        <v>31</v>
      </c>
      <c r="H166" s="156" t="s">
        <v>4</v>
      </c>
      <c r="I166" s="164" t="s">
        <v>3</v>
      </c>
      <c r="J166" s="170" t="s">
        <v>1</v>
      </c>
      <c r="K166" s="512">
        <f t="shared" si="23"/>
        <v>100000</v>
      </c>
      <c r="L166" s="174">
        <f t="shared" si="23"/>
        <v>100000</v>
      </c>
      <c r="M166" s="179">
        <f t="shared" si="23"/>
        <v>100000</v>
      </c>
      <c r="N166" s="137"/>
    </row>
    <row r="167" spans="1:15" ht="33" customHeight="1" x14ac:dyDescent="0.25">
      <c r="A167" s="189"/>
      <c r="B167" s="194" t="s">
        <v>492</v>
      </c>
      <c r="C167" s="193">
        <v>616</v>
      </c>
      <c r="D167" s="146">
        <v>11</v>
      </c>
      <c r="E167" s="150">
        <v>1</v>
      </c>
      <c r="F167" s="156" t="s">
        <v>7</v>
      </c>
      <c r="G167" s="160" t="s">
        <v>31</v>
      </c>
      <c r="H167" s="156" t="s">
        <v>493</v>
      </c>
      <c r="I167" s="164" t="s">
        <v>3</v>
      </c>
      <c r="J167" s="170" t="s">
        <v>1</v>
      </c>
      <c r="K167" s="512">
        <f t="shared" si="23"/>
        <v>100000</v>
      </c>
      <c r="L167" s="174">
        <f t="shared" si="23"/>
        <v>100000</v>
      </c>
      <c r="M167" s="179">
        <f t="shared" si="23"/>
        <v>100000</v>
      </c>
      <c r="N167" s="137"/>
    </row>
    <row r="168" spans="1:15" ht="51.75" customHeight="1" x14ac:dyDescent="0.25">
      <c r="A168" s="189"/>
      <c r="B168" s="366" t="s">
        <v>494</v>
      </c>
      <c r="C168" s="367">
        <v>616</v>
      </c>
      <c r="D168" s="368">
        <v>11</v>
      </c>
      <c r="E168" s="369">
        <v>1</v>
      </c>
      <c r="F168" s="370" t="s">
        <v>7</v>
      </c>
      <c r="G168" s="371" t="s">
        <v>31</v>
      </c>
      <c r="H168" s="370" t="s">
        <v>493</v>
      </c>
      <c r="I168" s="372" t="s">
        <v>495</v>
      </c>
      <c r="J168" s="373" t="s">
        <v>1</v>
      </c>
      <c r="K168" s="374">
        <f t="shared" si="23"/>
        <v>100000</v>
      </c>
      <c r="L168" s="374">
        <f t="shared" si="23"/>
        <v>100000</v>
      </c>
      <c r="M168" s="375">
        <f t="shared" si="23"/>
        <v>100000</v>
      </c>
      <c r="N168" s="137"/>
    </row>
    <row r="169" spans="1:15" ht="52.5" customHeight="1" x14ac:dyDescent="0.25">
      <c r="A169" s="189"/>
      <c r="B169" s="195" t="s">
        <v>22</v>
      </c>
      <c r="C169" s="196">
        <v>616</v>
      </c>
      <c r="D169" s="147">
        <v>11</v>
      </c>
      <c r="E169" s="151">
        <v>1</v>
      </c>
      <c r="F169" s="157" t="s">
        <v>7</v>
      </c>
      <c r="G169" s="161" t="s">
        <v>31</v>
      </c>
      <c r="H169" s="157" t="s">
        <v>493</v>
      </c>
      <c r="I169" s="165" t="s">
        <v>495</v>
      </c>
      <c r="J169" s="171" t="s">
        <v>19</v>
      </c>
      <c r="K169" s="387">
        <v>100000</v>
      </c>
      <c r="L169" s="175">
        <v>100000</v>
      </c>
      <c r="M169" s="180">
        <v>100000</v>
      </c>
      <c r="N169" s="137"/>
    </row>
    <row r="170" spans="1:15" ht="29.25" customHeight="1" thickBot="1" x14ac:dyDescent="0.3">
      <c r="A170" s="189"/>
      <c r="B170" s="376" t="s">
        <v>2</v>
      </c>
      <c r="C170" s="377">
        <v>616</v>
      </c>
      <c r="D170" s="378"/>
      <c r="E170" s="379" t="s">
        <v>1</v>
      </c>
      <c r="F170" s="380" t="s">
        <v>1</v>
      </c>
      <c r="G170" s="381" t="s">
        <v>1</v>
      </c>
      <c r="H170" s="380" t="s">
        <v>1</v>
      </c>
      <c r="I170" s="382" t="s">
        <v>1</v>
      </c>
      <c r="J170" s="383" t="s">
        <v>1</v>
      </c>
      <c r="K170" s="384">
        <v>0</v>
      </c>
      <c r="L170" s="384">
        <v>819000</v>
      </c>
      <c r="M170" s="385">
        <v>2116000</v>
      </c>
      <c r="N170" s="137"/>
    </row>
    <row r="171" spans="1:15" ht="23.25" customHeight="1" thickBot="1" x14ac:dyDescent="0.3">
      <c r="A171" s="143"/>
      <c r="B171" s="200" t="s">
        <v>0</v>
      </c>
      <c r="C171" s="201"/>
      <c r="D171" s="201"/>
      <c r="E171" s="201"/>
      <c r="F171" s="201"/>
      <c r="G171" s="201"/>
      <c r="H171" s="201"/>
      <c r="I171" s="201"/>
      <c r="J171" s="201"/>
      <c r="K171" s="202">
        <f>K14+K70+K77+K88+K106+K139+K156+K163+K170</f>
        <v>68877430.679999992</v>
      </c>
      <c r="L171" s="202">
        <f>L170+L70+L77+L88+L106+L139+L156+L163+L14</f>
        <v>103023995.63</v>
      </c>
      <c r="M171" s="202">
        <f>M170+M14+M70+M77+M88+M106+M139+M156+M163</f>
        <v>100257317</v>
      </c>
      <c r="N171" s="136"/>
    </row>
    <row r="172" spans="1:15" ht="23.25" hidden="1" customHeight="1" x14ac:dyDescent="0.25">
      <c r="A172" s="143"/>
      <c r="B172" s="143"/>
      <c r="C172" s="143"/>
      <c r="D172" s="143"/>
      <c r="E172" s="137"/>
      <c r="F172" s="137"/>
      <c r="G172" s="137"/>
      <c r="H172" s="137"/>
      <c r="I172" s="137"/>
      <c r="J172" s="137"/>
      <c r="K172" s="288">
        <f>K14+K70+K77+K88+K106+K139+K156+K163</f>
        <v>68877430.679999992</v>
      </c>
      <c r="L172" s="288">
        <f>L14+L70+L77+L88+L106+L139+L156+L163</f>
        <v>102204995.63</v>
      </c>
      <c r="M172" s="288">
        <f>M14+M70+M77+M88+M106+M139+M156+M163</f>
        <v>98141317</v>
      </c>
      <c r="N172" s="288">
        <f>N14+N70+N77+N88+N106+N139+N156+N163</f>
        <v>0</v>
      </c>
    </row>
    <row r="173" spans="1:15" ht="23.25" hidden="1" customHeight="1" x14ac:dyDescent="0.25">
      <c r="L173" s="291">
        <v>22441934.780000001</v>
      </c>
      <c r="M173" s="291">
        <f>M175-M171</f>
        <v>0</v>
      </c>
      <c r="O173" t="s">
        <v>503</v>
      </c>
    </row>
    <row r="174" spans="1:15" ht="29.25" hidden="1" customHeight="1" x14ac:dyDescent="0.25">
      <c r="L174" s="290"/>
      <c r="M174" s="290"/>
    </row>
    <row r="175" spans="1:15" ht="23.25" hidden="1" customHeight="1" x14ac:dyDescent="0.25">
      <c r="L175" s="292">
        <f>L172+L170</f>
        <v>103023995.63</v>
      </c>
      <c r="M175" s="292">
        <f>M172+M170</f>
        <v>100257317</v>
      </c>
      <c r="O175" t="s">
        <v>502</v>
      </c>
    </row>
    <row r="176" spans="1:15" ht="23.25" customHeight="1" x14ac:dyDescent="0.25"/>
    <row r="177" spans="11:13" ht="23.25" customHeight="1" x14ac:dyDescent="0.25">
      <c r="K177" s="290"/>
      <c r="L177" s="290"/>
      <c r="M177" s="290"/>
    </row>
    <row r="178" spans="11:13" ht="42.75" customHeight="1" x14ac:dyDescent="0.25"/>
    <row r="179" spans="11:13" ht="23.25" customHeight="1" x14ac:dyDescent="0.25"/>
    <row r="180" spans="11:13" ht="23.25" customHeight="1" x14ac:dyDescent="0.25"/>
    <row r="181" spans="11:13" ht="79.5" customHeight="1" x14ac:dyDescent="0.25"/>
    <row r="182" spans="11:13" ht="21" customHeight="1" x14ac:dyDescent="0.25"/>
    <row r="183" spans="11:13" ht="29.25" customHeight="1" x14ac:dyDescent="0.25"/>
    <row r="184" spans="11:13" ht="29.25" customHeight="1" x14ac:dyDescent="0.25"/>
    <row r="185" spans="11:13" ht="29.25" customHeight="1" x14ac:dyDescent="0.25"/>
    <row r="186" spans="11:13" ht="23.25" customHeight="1" x14ac:dyDescent="0.25"/>
    <row r="187" spans="11:13" ht="77.25" customHeight="1" x14ac:dyDescent="0.25"/>
    <row r="188" spans="11:13" ht="29.25" customHeight="1" x14ac:dyDescent="0.25"/>
    <row r="189" spans="11:13" ht="75" customHeight="1" x14ac:dyDescent="0.25"/>
    <row r="190" spans="11:13" ht="15.75" customHeight="1" x14ac:dyDescent="0.25"/>
    <row r="191" spans="11:13" ht="15.75" customHeight="1" x14ac:dyDescent="0.25"/>
    <row r="193" ht="84" customHeight="1" x14ac:dyDescent="0.25"/>
    <row r="194" ht="30" customHeight="1" x14ac:dyDescent="0.25"/>
    <row r="199" ht="66" customHeight="1" x14ac:dyDescent="0.25"/>
    <row r="200" ht="49.5" customHeight="1" x14ac:dyDescent="0.25"/>
    <row r="203" ht="75.75" customHeight="1" x14ac:dyDescent="0.25"/>
    <row r="205" ht="18.75" customHeight="1" x14ac:dyDescent="0.25"/>
    <row r="206" ht="21.75" customHeight="1" x14ac:dyDescent="0.25"/>
    <row r="207" ht="12.75" customHeight="1" x14ac:dyDescent="0.25"/>
  </sheetData>
  <mergeCells count="2">
    <mergeCell ref="F12:I12"/>
    <mergeCell ref="J4:L4"/>
  </mergeCells>
  <pageMargins left="0.196850393700787" right="0.196850393700787" top="0.39370078740157499" bottom="0.196850393700787" header="0.196850393700787" footer="0.196850393700787"/>
  <pageSetup paperSize="9" scale="71" fitToHeight="0" orientation="portrait" r:id="rId1"/>
  <headerFooter alignWithMargins="0">
    <oddHeader>&amp;CСтраница &amp;P из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2"/>
  <sheetViews>
    <sheetView zoomScale="90" zoomScaleNormal="90" workbookViewId="0">
      <selection activeCell="F6" sqref="F6"/>
    </sheetView>
  </sheetViews>
  <sheetFormatPr defaultColWidth="9.28515625" defaultRowHeight="15" x14ac:dyDescent="0.25"/>
  <cols>
    <col min="1" max="1" width="0.5703125" customWidth="1"/>
    <col min="2" max="2" width="50" customWidth="1"/>
    <col min="3" max="3" width="5.42578125" customWidth="1"/>
    <col min="4" max="4" width="5.28515625" customWidth="1"/>
    <col min="5" max="7" width="17.28515625" customWidth="1"/>
    <col min="8" max="236" width="9.140625" customWidth="1"/>
  </cols>
  <sheetData>
    <row r="1" spans="1:7" x14ac:dyDescent="0.25">
      <c r="A1" s="204"/>
      <c r="B1" s="205"/>
      <c r="C1" s="205"/>
      <c r="D1" s="205"/>
      <c r="E1" s="205"/>
      <c r="F1" s="206"/>
      <c r="G1" s="136"/>
    </row>
    <row r="2" spans="1:7" x14ac:dyDescent="0.25">
      <c r="A2" s="204"/>
      <c r="B2" s="205"/>
      <c r="C2" s="205"/>
      <c r="D2" s="205"/>
      <c r="E2" s="136"/>
      <c r="F2" s="274" t="s">
        <v>410</v>
      </c>
      <c r="G2" s="136"/>
    </row>
    <row r="3" spans="1:7" x14ac:dyDescent="0.25">
      <c r="A3" s="204"/>
      <c r="B3" s="205"/>
      <c r="C3" s="205"/>
      <c r="D3" s="205"/>
      <c r="E3" s="136"/>
      <c r="F3" s="10" t="s">
        <v>74</v>
      </c>
      <c r="G3" s="10"/>
    </row>
    <row r="4" spans="1:7" x14ac:dyDescent="0.25">
      <c r="A4" s="204"/>
      <c r="B4" s="633"/>
      <c r="C4" s="634"/>
      <c r="D4" s="634"/>
      <c r="E4" s="634"/>
      <c r="F4" s="631" t="s">
        <v>260</v>
      </c>
      <c r="G4" s="631"/>
    </row>
    <row r="5" spans="1:7" x14ac:dyDescent="0.25">
      <c r="A5" s="204"/>
      <c r="B5" s="205"/>
      <c r="C5" s="205"/>
      <c r="D5" s="205"/>
      <c r="E5" s="136"/>
      <c r="F5" s="346" t="s">
        <v>628</v>
      </c>
      <c r="G5" s="136"/>
    </row>
    <row r="6" spans="1:7" x14ac:dyDescent="0.25">
      <c r="A6" s="204"/>
      <c r="B6" s="205"/>
      <c r="C6" s="205"/>
      <c r="D6" s="205"/>
      <c r="E6" s="205"/>
      <c r="F6" s="609" t="s">
        <v>616</v>
      </c>
      <c r="G6" s="137"/>
    </row>
    <row r="7" spans="1:7" x14ac:dyDescent="0.25">
      <c r="A7" s="209"/>
      <c r="B7" s="139"/>
      <c r="C7" s="139"/>
      <c r="D7" s="139"/>
      <c r="E7" s="139"/>
      <c r="F7" s="139"/>
      <c r="G7" s="139"/>
    </row>
    <row r="8" spans="1:7" ht="15.75" x14ac:dyDescent="0.25">
      <c r="A8" s="210" t="s">
        <v>499</v>
      </c>
      <c r="B8" s="138"/>
      <c r="C8" s="138"/>
      <c r="D8" s="138"/>
      <c r="E8" s="138"/>
      <c r="F8" s="138"/>
      <c r="G8" s="138"/>
    </row>
    <row r="9" spans="1:7" ht="15.75" x14ac:dyDescent="0.25">
      <c r="A9" s="185" t="s">
        <v>570</v>
      </c>
      <c r="B9" s="138"/>
      <c r="C9" s="138"/>
      <c r="D9" s="138"/>
      <c r="E9" s="138"/>
      <c r="F9" s="138"/>
      <c r="G9" s="138"/>
    </row>
    <row r="10" spans="1:7" ht="15.75" x14ac:dyDescent="0.25">
      <c r="A10" s="186" t="s">
        <v>571</v>
      </c>
      <c r="B10" s="212"/>
      <c r="C10" s="212"/>
      <c r="D10" s="139"/>
      <c r="E10" s="139"/>
      <c r="F10" s="139"/>
      <c r="G10" s="139"/>
    </row>
    <row r="11" spans="1:7" ht="15.75" x14ac:dyDescent="0.25">
      <c r="A11" s="211" t="s">
        <v>500</v>
      </c>
      <c r="B11" s="212"/>
      <c r="C11" s="212"/>
      <c r="D11" s="139"/>
      <c r="E11" s="139"/>
      <c r="F11" s="139"/>
      <c r="G11" s="139"/>
    </row>
    <row r="12" spans="1:7" ht="15.75" x14ac:dyDescent="0.25">
      <c r="A12" s="211"/>
      <c r="B12" s="212"/>
      <c r="C12" s="212"/>
      <c r="D12" s="139"/>
      <c r="E12" s="139"/>
      <c r="F12" s="139"/>
      <c r="G12" s="139"/>
    </row>
    <row r="13" spans="1:7" ht="15.75" thickBot="1" x14ac:dyDescent="0.3">
      <c r="A13" s="209"/>
      <c r="B13" s="213"/>
      <c r="C13" s="213"/>
      <c r="D13" s="213"/>
      <c r="E13" s="213"/>
      <c r="F13" s="215"/>
      <c r="G13" s="275" t="s">
        <v>72</v>
      </c>
    </row>
    <row r="14" spans="1:7" x14ac:dyDescent="0.25">
      <c r="A14" s="217"/>
      <c r="B14" s="309" t="s">
        <v>71</v>
      </c>
      <c r="C14" s="219" t="s">
        <v>69</v>
      </c>
      <c r="D14" s="219" t="s">
        <v>68</v>
      </c>
      <c r="E14" s="144" t="s">
        <v>540</v>
      </c>
      <c r="F14" s="345" t="s">
        <v>548</v>
      </c>
      <c r="G14" s="182" t="s">
        <v>576</v>
      </c>
    </row>
    <row r="15" spans="1:7" ht="15.75" x14ac:dyDescent="0.25">
      <c r="A15" s="220"/>
      <c r="B15" s="276" t="s">
        <v>64</v>
      </c>
      <c r="C15" s="224">
        <v>1</v>
      </c>
      <c r="D15" s="277" t="s">
        <v>1</v>
      </c>
      <c r="E15" s="226">
        <f>E16+E17+E18+E21+E19+E20</f>
        <v>18369135.190000001</v>
      </c>
      <c r="F15" s="226">
        <f>F16+F17+F18+F21+F20</f>
        <v>16314989.190000001</v>
      </c>
      <c r="G15" s="227">
        <f>G16+G17+G18+G21+G20</f>
        <v>16254676.190000001</v>
      </c>
    </row>
    <row r="16" spans="1:7" ht="49.5" customHeight="1" x14ac:dyDescent="0.25">
      <c r="A16" s="220"/>
      <c r="B16" s="278" t="s">
        <v>63</v>
      </c>
      <c r="C16" s="232">
        <v>1</v>
      </c>
      <c r="D16" s="279">
        <v>2</v>
      </c>
      <c r="E16" s="234">
        <v>1742694.3</v>
      </c>
      <c r="F16" s="234">
        <v>1742694.3</v>
      </c>
      <c r="G16" s="235">
        <v>1742694.3</v>
      </c>
    </row>
    <row r="17" spans="1:7" ht="68.25" customHeight="1" x14ac:dyDescent="0.25">
      <c r="A17" s="220"/>
      <c r="B17" s="278" t="s">
        <v>61</v>
      </c>
      <c r="C17" s="232">
        <v>1</v>
      </c>
      <c r="D17" s="279">
        <v>4</v>
      </c>
      <c r="E17" s="613">
        <v>6805414.9000000004</v>
      </c>
      <c r="F17" s="234">
        <v>4836268.9000000004</v>
      </c>
      <c r="G17" s="235">
        <v>4836268.9000000004</v>
      </c>
    </row>
    <row r="18" spans="1:7" ht="54" customHeight="1" x14ac:dyDescent="0.25">
      <c r="A18" s="220"/>
      <c r="B18" s="278" t="s">
        <v>268</v>
      </c>
      <c r="C18" s="232">
        <v>1</v>
      </c>
      <c r="D18" s="279">
        <v>6</v>
      </c>
      <c r="E18" s="234">
        <v>60313</v>
      </c>
      <c r="F18" s="234">
        <v>60313</v>
      </c>
      <c r="G18" s="235">
        <v>0</v>
      </c>
    </row>
    <row r="19" spans="1:7" ht="32.25" customHeight="1" x14ac:dyDescent="0.25">
      <c r="A19" s="220"/>
      <c r="B19" s="278" t="s">
        <v>550</v>
      </c>
      <c r="C19" s="232">
        <v>1</v>
      </c>
      <c r="D19" s="279">
        <v>7</v>
      </c>
      <c r="E19" s="234">
        <v>0</v>
      </c>
      <c r="F19" s="234">
        <v>0</v>
      </c>
      <c r="G19" s="235">
        <v>0</v>
      </c>
    </row>
    <row r="20" spans="1:7" ht="32.25" customHeight="1" x14ac:dyDescent="0.25">
      <c r="A20" s="220"/>
      <c r="B20" s="582" t="s">
        <v>584</v>
      </c>
      <c r="C20" s="232">
        <v>1</v>
      </c>
      <c r="D20" s="279">
        <v>11</v>
      </c>
      <c r="E20" s="234">
        <v>15000</v>
      </c>
      <c r="F20" s="234">
        <v>150000</v>
      </c>
      <c r="G20" s="235">
        <v>150000</v>
      </c>
    </row>
    <row r="21" spans="1:7" ht="15.75" customHeight="1" x14ac:dyDescent="0.25">
      <c r="A21" s="220"/>
      <c r="B21" s="280" t="s">
        <v>59</v>
      </c>
      <c r="C21" s="241">
        <v>1</v>
      </c>
      <c r="D21" s="281">
        <v>13</v>
      </c>
      <c r="E21" s="243">
        <v>9745712.9900000002</v>
      </c>
      <c r="F21" s="243">
        <v>9525712.9900000002</v>
      </c>
      <c r="G21" s="244">
        <v>9525712.9900000002</v>
      </c>
    </row>
    <row r="22" spans="1:7" ht="15.75" x14ac:dyDescent="0.25">
      <c r="A22" s="220"/>
      <c r="B22" s="282" t="s">
        <v>52</v>
      </c>
      <c r="C22" s="249">
        <v>2</v>
      </c>
      <c r="D22" s="283" t="s">
        <v>1</v>
      </c>
      <c r="E22" s="251">
        <f>E23</f>
        <v>633019.92000000004</v>
      </c>
      <c r="F22" s="251">
        <f>F23</f>
        <v>707251.63</v>
      </c>
      <c r="G22" s="252">
        <f>G23</f>
        <v>903150</v>
      </c>
    </row>
    <row r="23" spans="1:7" ht="15.75" x14ac:dyDescent="0.25">
      <c r="A23" s="220"/>
      <c r="B23" s="280" t="s">
        <v>51</v>
      </c>
      <c r="C23" s="241">
        <v>2</v>
      </c>
      <c r="D23" s="281">
        <v>3</v>
      </c>
      <c r="E23" s="243">
        <v>633019.92000000004</v>
      </c>
      <c r="F23" s="243">
        <v>707251.63</v>
      </c>
      <c r="G23" s="244">
        <v>903150</v>
      </c>
    </row>
    <row r="24" spans="1:7" ht="36.75" customHeight="1" x14ac:dyDescent="0.25">
      <c r="A24" s="220"/>
      <c r="B24" s="282" t="s">
        <v>45</v>
      </c>
      <c r="C24" s="249">
        <v>3</v>
      </c>
      <c r="D24" s="283" t="s">
        <v>1</v>
      </c>
      <c r="E24" s="251">
        <f>E25+E26</f>
        <v>458997.84</v>
      </c>
      <c r="F24" s="251">
        <f>F25+F26</f>
        <v>582700</v>
      </c>
      <c r="G24" s="252">
        <f>G25+G26</f>
        <v>382700</v>
      </c>
    </row>
    <row r="25" spans="1:7" ht="15.75" x14ac:dyDescent="0.25">
      <c r="A25" s="220"/>
      <c r="B25" s="278" t="s">
        <v>44</v>
      </c>
      <c r="C25" s="232">
        <v>3</v>
      </c>
      <c r="D25" s="279">
        <v>4</v>
      </c>
      <c r="E25" s="234">
        <v>32700</v>
      </c>
      <c r="F25" s="234">
        <v>32700</v>
      </c>
      <c r="G25" s="235">
        <v>32700</v>
      </c>
    </row>
    <row r="26" spans="1:7" ht="47.25" x14ac:dyDescent="0.25">
      <c r="A26" s="220"/>
      <c r="B26" s="280" t="s">
        <v>302</v>
      </c>
      <c r="C26" s="241">
        <v>3</v>
      </c>
      <c r="D26" s="281">
        <v>10</v>
      </c>
      <c r="E26" s="243">
        <v>426297.84</v>
      </c>
      <c r="F26" s="243">
        <v>550000</v>
      </c>
      <c r="G26" s="244">
        <v>350000</v>
      </c>
    </row>
    <row r="27" spans="1:7" ht="15.75" x14ac:dyDescent="0.25">
      <c r="A27" s="220"/>
      <c r="B27" s="282" t="s">
        <v>40</v>
      </c>
      <c r="C27" s="249">
        <v>4</v>
      </c>
      <c r="D27" s="283" t="s">
        <v>1</v>
      </c>
      <c r="E27" s="251">
        <f>E28+E29</f>
        <v>4139408</v>
      </c>
      <c r="F27" s="251">
        <f>F28+F29</f>
        <v>7346452</v>
      </c>
      <c r="G27" s="252">
        <f>G28+G29</f>
        <v>4343367</v>
      </c>
    </row>
    <row r="28" spans="1:7" ht="15.75" x14ac:dyDescent="0.25">
      <c r="A28" s="220"/>
      <c r="B28" s="278" t="s">
        <v>39</v>
      </c>
      <c r="C28" s="232">
        <v>4</v>
      </c>
      <c r="D28" s="279">
        <v>9</v>
      </c>
      <c r="E28" s="234">
        <v>4039408</v>
      </c>
      <c r="F28" s="234">
        <v>7196452</v>
      </c>
      <c r="G28" s="235">
        <v>4193367</v>
      </c>
    </row>
    <row r="29" spans="1:7" ht="31.5" x14ac:dyDescent="0.25">
      <c r="A29" s="220"/>
      <c r="B29" s="280" t="s">
        <v>35</v>
      </c>
      <c r="C29" s="241">
        <v>4</v>
      </c>
      <c r="D29" s="281">
        <v>12</v>
      </c>
      <c r="E29" s="243">
        <v>100000</v>
      </c>
      <c r="F29" s="243">
        <v>150000</v>
      </c>
      <c r="G29" s="244">
        <v>150000</v>
      </c>
    </row>
    <row r="30" spans="1:7" ht="31.5" x14ac:dyDescent="0.25">
      <c r="A30" s="220"/>
      <c r="B30" s="282" t="s">
        <v>34</v>
      </c>
      <c r="C30" s="249">
        <v>5</v>
      </c>
      <c r="D30" s="283" t="s">
        <v>1</v>
      </c>
      <c r="E30" s="251">
        <f>E31+E32+E33</f>
        <v>35112558.919999994</v>
      </c>
      <c r="F30" s="251">
        <f>F31+F32+F33</f>
        <v>69570993.810000002</v>
      </c>
      <c r="G30" s="252">
        <f>G31+G32+G33</f>
        <v>68574814.810000002</v>
      </c>
    </row>
    <row r="31" spans="1:7" ht="15.75" x14ac:dyDescent="0.25">
      <c r="A31" s="220"/>
      <c r="B31" s="278" t="s">
        <v>33</v>
      </c>
      <c r="C31" s="232">
        <v>5</v>
      </c>
      <c r="D31" s="279">
        <v>1</v>
      </c>
      <c r="E31" s="613">
        <f>100000+32562907.5</f>
        <v>32662907.5</v>
      </c>
      <c r="F31" s="234">
        <v>58313265.310000002</v>
      </c>
      <c r="G31" s="235">
        <v>58213265.310000002</v>
      </c>
    </row>
    <row r="32" spans="1:7" ht="15.75" x14ac:dyDescent="0.25">
      <c r="A32" s="220"/>
      <c r="B32" s="278" t="s">
        <v>28</v>
      </c>
      <c r="C32" s="232">
        <v>5</v>
      </c>
      <c r="D32" s="279">
        <v>2</v>
      </c>
      <c r="E32" s="613">
        <v>987102.41</v>
      </c>
      <c r="F32" s="234">
        <v>10714433</v>
      </c>
      <c r="G32" s="235">
        <v>970000</v>
      </c>
    </row>
    <row r="33" spans="1:7" ht="15.75" x14ac:dyDescent="0.25">
      <c r="A33" s="220"/>
      <c r="B33" s="280" t="s">
        <v>25</v>
      </c>
      <c r="C33" s="241">
        <v>5</v>
      </c>
      <c r="D33" s="281">
        <v>3</v>
      </c>
      <c r="E33" s="614">
        <v>1462549.01</v>
      </c>
      <c r="F33" s="243">
        <v>543295.5</v>
      </c>
      <c r="G33" s="244">
        <v>9391549.5</v>
      </c>
    </row>
    <row r="34" spans="1:7" ht="15.75" x14ac:dyDescent="0.25">
      <c r="A34" s="220"/>
      <c r="B34" s="282" t="s">
        <v>18</v>
      </c>
      <c r="C34" s="249">
        <v>8</v>
      </c>
      <c r="D34" s="283" t="s">
        <v>1</v>
      </c>
      <c r="E34" s="251">
        <f>E35</f>
        <v>9485598.8100000005</v>
      </c>
      <c r="F34" s="251">
        <f>F35</f>
        <v>7003897</v>
      </c>
      <c r="G34" s="252">
        <f>G35</f>
        <v>7003897</v>
      </c>
    </row>
    <row r="35" spans="1:7" ht="15.75" x14ac:dyDescent="0.25">
      <c r="A35" s="220"/>
      <c r="B35" s="280" t="s">
        <v>17</v>
      </c>
      <c r="C35" s="241">
        <v>8</v>
      </c>
      <c r="D35" s="281">
        <v>1</v>
      </c>
      <c r="E35" s="614">
        <v>9485598.8100000005</v>
      </c>
      <c r="F35" s="243">
        <v>7003897</v>
      </c>
      <c r="G35" s="244">
        <v>7003897</v>
      </c>
    </row>
    <row r="36" spans="1:7" ht="15.75" x14ac:dyDescent="0.25">
      <c r="A36" s="220"/>
      <c r="B36" s="282" t="s">
        <v>11</v>
      </c>
      <c r="C36" s="249">
        <v>10</v>
      </c>
      <c r="D36" s="283" t="s">
        <v>1</v>
      </c>
      <c r="E36" s="251">
        <f>E37</f>
        <v>578712</v>
      </c>
      <c r="F36" s="251">
        <f>F37</f>
        <v>578712</v>
      </c>
      <c r="G36" s="252">
        <f>G37</f>
        <v>578712</v>
      </c>
    </row>
    <row r="37" spans="1:7" ht="15.75" x14ac:dyDescent="0.25">
      <c r="A37" s="220"/>
      <c r="B37" s="280" t="s">
        <v>10</v>
      </c>
      <c r="C37" s="241">
        <v>10</v>
      </c>
      <c r="D37" s="281">
        <v>1</v>
      </c>
      <c r="E37" s="243">
        <v>578712</v>
      </c>
      <c r="F37" s="243">
        <v>578712</v>
      </c>
      <c r="G37" s="244">
        <v>578712</v>
      </c>
    </row>
    <row r="38" spans="1:7" ht="15.75" x14ac:dyDescent="0.25">
      <c r="A38" s="220"/>
      <c r="B38" s="282" t="s">
        <v>262</v>
      </c>
      <c r="C38" s="249">
        <v>11</v>
      </c>
      <c r="D38" s="283" t="s">
        <v>1</v>
      </c>
      <c r="E38" s="251">
        <f>E39</f>
        <v>100000</v>
      </c>
      <c r="F38" s="251">
        <f>F39</f>
        <v>100000</v>
      </c>
      <c r="G38" s="252">
        <f>G39</f>
        <v>100000</v>
      </c>
    </row>
    <row r="39" spans="1:7" ht="15.75" x14ac:dyDescent="0.25">
      <c r="A39" s="220"/>
      <c r="B39" s="280" t="s">
        <v>491</v>
      </c>
      <c r="C39" s="241">
        <v>11</v>
      </c>
      <c r="D39" s="281">
        <v>1</v>
      </c>
      <c r="E39" s="243">
        <v>100000</v>
      </c>
      <c r="F39" s="243">
        <v>100000</v>
      </c>
      <c r="G39" s="244">
        <v>100000</v>
      </c>
    </row>
    <row r="40" spans="1:7" ht="16.5" thickBot="1" x14ac:dyDescent="0.3">
      <c r="A40" s="220"/>
      <c r="B40" s="282" t="s">
        <v>2</v>
      </c>
      <c r="C40" s="249"/>
      <c r="D40" s="283" t="s">
        <v>1</v>
      </c>
      <c r="E40" s="251">
        <v>0</v>
      </c>
      <c r="F40" s="251">
        <v>819000</v>
      </c>
      <c r="G40" s="252">
        <v>2116000</v>
      </c>
    </row>
    <row r="41" spans="1:7" ht="15.75" thickBot="1" x14ac:dyDescent="0.3">
      <c r="A41" s="269"/>
      <c r="B41" s="284" t="s">
        <v>0</v>
      </c>
      <c r="C41" s="285"/>
      <c r="D41" s="285"/>
      <c r="E41" s="286">
        <f>E15+E22+E24+E27+E30+E34+E36+E38</f>
        <v>68877430.679999992</v>
      </c>
      <c r="F41" s="286">
        <f>F15+F22+F24+F27+F30+F34+F36+F38+F40</f>
        <v>103023995.63</v>
      </c>
      <c r="G41" s="286">
        <f>G15+G22+G24+G27+G30+G34+G36+G38+G40</f>
        <v>100257317</v>
      </c>
    </row>
    <row r="42" spans="1:7" x14ac:dyDescent="0.25">
      <c r="A42" s="269"/>
      <c r="B42" s="269"/>
      <c r="C42" s="269"/>
      <c r="D42" s="137"/>
      <c r="E42" s="136"/>
      <c r="F42" s="269"/>
      <c r="G42" s="137"/>
    </row>
  </sheetData>
  <mergeCells count="2">
    <mergeCell ref="B4:E4"/>
    <mergeCell ref="F4:G4"/>
  </mergeCells>
  <pageMargins left="0.7" right="0.7" top="0.75" bottom="0.75" header="0.3" footer="0.3"/>
  <pageSetup paperSize="9" scale="77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93"/>
  <sheetViews>
    <sheetView showGridLines="0" zoomScale="80" zoomScaleNormal="80" workbookViewId="0">
      <selection activeCell="I6" sqref="I6"/>
    </sheetView>
  </sheetViews>
  <sheetFormatPr defaultColWidth="9.28515625" defaultRowHeight="15" x14ac:dyDescent="0.25"/>
  <cols>
    <col min="1" max="1" width="3.140625" customWidth="1"/>
    <col min="2" max="2" width="68" customWidth="1"/>
    <col min="3" max="3" width="5.42578125" customWidth="1"/>
    <col min="4" max="4" width="5.28515625" customWidth="1"/>
    <col min="5" max="5" width="3.28515625" customWidth="1"/>
    <col min="6" max="6" width="2.140625" customWidth="1"/>
    <col min="7" max="7" width="3.28515625" customWidth="1"/>
    <col min="8" max="8" width="6.7109375" customWidth="1"/>
    <col min="9" max="9" width="7.7109375" customWidth="1"/>
    <col min="10" max="10" width="16" customWidth="1"/>
    <col min="11" max="11" width="16.28515625" customWidth="1"/>
    <col min="12" max="12" width="17.140625" customWidth="1"/>
    <col min="13" max="13" width="1.140625" customWidth="1"/>
    <col min="14" max="242" width="9.140625" customWidth="1"/>
  </cols>
  <sheetData>
    <row r="1" spans="1:13" ht="12.75" customHeight="1" x14ac:dyDescent="0.25">
      <c r="A1" s="183"/>
      <c r="B1" s="140"/>
      <c r="C1" s="140"/>
      <c r="D1" s="140"/>
      <c r="E1" s="140"/>
      <c r="F1" s="140"/>
      <c r="G1" s="140"/>
      <c r="H1" s="140"/>
      <c r="I1" s="140"/>
      <c r="J1" s="140"/>
      <c r="K1" s="177"/>
      <c r="L1" s="136"/>
      <c r="M1" s="136"/>
    </row>
    <row r="2" spans="1:13" ht="12.75" customHeight="1" x14ac:dyDescent="0.25">
      <c r="A2" s="183"/>
      <c r="B2" s="140"/>
      <c r="C2" s="140"/>
      <c r="D2" s="140"/>
      <c r="E2" s="140"/>
      <c r="F2" s="140"/>
      <c r="G2" s="140"/>
      <c r="H2" s="140"/>
      <c r="I2" s="167" t="s">
        <v>412</v>
      </c>
      <c r="J2" s="136"/>
      <c r="K2" s="177"/>
      <c r="L2" s="136"/>
      <c r="M2" s="136"/>
    </row>
    <row r="3" spans="1:13" ht="12.75" customHeight="1" x14ac:dyDescent="0.25">
      <c r="A3" s="183"/>
      <c r="B3" s="140"/>
      <c r="C3" s="140"/>
      <c r="D3" s="140"/>
      <c r="E3" s="140"/>
      <c r="F3" s="140"/>
      <c r="G3" s="140"/>
      <c r="H3" s="140"/>
      <c r="I3" s="10" t="s">
        <v>74</v>
      </c>
      <c r="J3" s="10"/>
      <c r="K3" s="177"/>
      <c r="L3" s="136"/>
      <c r="M3" s="136"/>
    </row>
    <row r="4" spans="1:13" ht="12.75" customHeight="1" x14ac:dyDescent="0.25">
      <c r="A4" s="183"/>
      <c r="B4" s="177"/>
      <c r="C4" s="140"/>
      <c r="D4" s="140"/>
      <c r="E4" s="140"/>
      <c r="F4" s="140"/>
      <c r="G4" s="140"/>
      <c r="H4" s="140"/>
      <c r="I4" s="631" t="s">
        <v>260</v>
      </c>
      <c r="J4" s="631"/>
      <c r="K4" s="632"/>
      <c r="L4" s="137"/>
      <c r="M4" s="136"/>
    </row>
    <row r="5" spans="1:13" ht="12.75" customHeight="1" x14ac:dyDescent="0.25">
      <c r="A5" s="183"/>
      <c r="B5" s="140"/>
      <c r="C5" s="140"/>
      <c r="D5" s="140"/>
      <c r="E5" s="140"/>
      <c r="F5" s="140"/>
      <c r="G5" s="140"/>
      <c r="H5" s="140"/>
      <c r="I5" s="167" t="s">
        <v>628</v>
      </c>
      <c r="J5" s="136"/>
      <c r="K5" s="177"/>
      <c r="L5" s="136"/>
      <c r="M5" s="136"/>
    </row>
    <row r="6" spans="1:13" ht="22.5" customHeight="1" x14ac:dyDescent="0.25">
      <c r="A6" s="183"/>
      <c r="B6" s="140"/>
      <c r="C6" s="140"/>
      <c r="D6" s="140"/>
      <c r="E6" s="140"/>
      <c r="F6" s="140"/>
      <c r="G6" s="140"/>
      <c r="H6" s="140"/>
      <c r="I6" s="610" t="s">
        <v>616</v>
      </c>
      <c r="J6" s="140"/>
      <c r="K6" s="177"/>
      <c r="L6" s="137"/>
      <c r="M6" s="136"/>
    </row>
    <row r="7" spans="1:13" ht="39" customHeight="1" x14ac:dyDescent="0.25">
      <c r="A7" s="185" t="s">
        <v>496</v>
      </c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6"/>
    </row>
    <row r="8" spans="1:13" ht="27.75" customHeight="1" x14ac:dyDescent="0.25">
      <c r="A8" s="185" t="s">
        <v>553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6"/>
    </row>
    <row r="9" spans="1:13" ht="15.75" customHeight="1" x14ac:dyDescent="0.25">
      <c r="A9" s="186" t="s">
        <v>554</v>
      </c>
      <c r="B9" s="141"/>
      <c r="C9" s="141"/>
      <c r="D9" s="139"/>
      <c r="E9" s="139"/>
      <c r="F9" s="139"/>
      <c r="G9" s="139"/>
      <c r="H9" s="139"/>
      <c r="I9" s="139"/>
      <c r="J9" s="139"/>
      <c r="K9" s="139"/>
      <c r="L9" s="139"/>
      <c r="M9" s="136"/>
    </row>
    <row r="10" spans="1:13" ht="15" customHeight="1" x14ac:dyDescent="0.25">
      <c r="A10" s="186" t="s">
        <v>572</v>
      </c>
      <c r="B10" s="142"/>
      <c r="C10" s="142"/>
      <c r="D10" s="142"/>
      <c r="E10" s="142"/>
      <c r="F10" s="142"/>
      <c r="G10" s="142"/>
      <c r="H10" s="142"/>
      <c r="I10" s="142"/>
      <c r="J10" s="142"/>
      <c r="K10" s="153"/>
      <c r="L10" s="138"/>
      <c r="M10" s="136"/>
    </row>
    <row r="11" spans="1:13" ht="29.25" customHeight="1" thickBot="1" x14ac:dyDescent="0.3">
      <c r="A11" s="184"/>
      <c r="B11" s="142"/>
      <c r="C11" s="142"/>
      <c r="D11" s="142"/>
      <c r="E11" s="142"/>
      <c r="F11" s="142"/>
      <c r="G11" s="142"/>
      <c r="H11" s="142"/>
      <c r="I11" s="142"/>
      <c r="J11" s="142"/>
      <c r="K11" s="178"/>
      <c r="L11" s="203" t="s">
        <v>72</v>
      </c>
      <c r="M11" s="136"/>
    </row>
    <row r="12" spans="1:13" ht="46.5" customHeight="1" x14ac:dyDescent="0.25">
      <c r="A12" s="188"/>
      <c r="B12" s="309" t="s">
        <v>71</v>
      </c>
      <c r="C12" s="219" t="s">
        <v>69</v>
      </c>
      <c r="D12" s="219" t="s">
        <v>68</v>
      </c>
      <c r="E12" s="635" t="s">
        <v>67</v>
      </c>
      <c r="F12" s="635"/>
      <c r="G12" s="635"/>
      <c r="H12" s="635"/>
      <c r="I12" s="218" t="s">
        <v>66</v>
      </c>
      <c r="J12" s="144" t="s">
        <v>540</v>
      </c>
      <c r="K12" s="345" t="s">
        <v>548</v>
      </c>
      <c r="L12" s="353" t="s">
        <v>576</v>
      </c>
      <c r="M12" s="137"/>
    </row>
    <row r="13" spans="1:13" ht="27.75" customHeight="1" x14ac:dyDescent="0.25">
      <c r="A13" s="189"/>
      <c r="B13" s="276" t="s">
        <v>64</v>
      </c>
      <c r="C13" s="224">
        <v>1</v>
      </c>
      <c r="D13" s="277" t="s">
        <v>1</v>
      </c>
      <c r="E13" s="221" t="s">
        <v>1</v>
      </c>
      <c r="F13" s="222" t="s">
        <v>1</v>
      </c>
      <c r="G13" s="221" t="s">
        <v>1</v>
      </c>
      <c r="H13" s="223" t="s">
        <v>1</v>
      </c>
      <c r="I13" s="225" t="s">
        <v>1</v>
      </c>
      <c r="J13" s="226">
        <f>J14+J20+J38+J52+J44+J47</f>
        <v>18369135.190000001</v>
      </c>
      <c r="K13" s="226">
        <f>K14+K20+K38+K52+K47</f>
        <v>16314989.189999999</v>
      </c>
      <c r="L13" s="227">
        <f>L14+L20+L38+L52+L47</f>
        <v>16254676.189999999</v>
      </c>
      <c r="M13" s="137"/>
    </row>
    <row r="14" spans="1:13" ht="29.25" customHeight="1" x14ac:dyDescent="0.25">
      <c r="A14" s="189"/>
      <c r="B14" s="417" t="s">
        <v>63</v>
      </c>
      <c r="C14" s="418">
        <v>1</v>
      </c>
      <c r="D14" s="419">
        <v>2</v>
      </c>
      <c r="E14" s="420" t="s">
        <v>1</v>
      </c>
      <c r="F14" s="421" t="s">
        <v>1</v>
      </c>
      <c r="G14" s="420" t="s">
        <v>1</v>
      </c>
      <c r="H14" s="422" t="s">
        <v>1</v>
      </c>
      <c r="I14" s="423" t="s">
        <v>1</v>
      </c>
      <c r="J14" s="424">
        <f>J15</f>
        <v>1742694.3</v>
      </c>
      <c r="K14" s="424">
        <f t="shared" ref="J14:L18" si="0">K15</f>
        <v>1742694.3</v>
      </c>
      <c r="L14" s="425">
        <f t="shared" si="0"/>
        <v>1742694.3</v>
      </c>
      <c r="M14" s="137"/>
    </row>
    <row r="15" spans="1:13" ht="64.5" customHeight="1" x14ac:dyDescent="0.25">
      <c r="A15" s="189"/>
      <c r="B15" s="319" t="s">
        <v>524</v>
      </c>
      <c r="C15" s="232">
        <v>1</v>
      </c>
      <c r="D15" s="279">
        <v>2</v>
      </c>
      <c r="E15" s="229" t="s">
        <v>48</v>
      </c>
      <c r="F15" s="230" t="s">
        <v>5</v>
      </c>
      <c r="G15" s="229" t="s">
        <v>4</v>
      </c>
      <c r="H15" s="231" t="s">
        <v>3</v>
      </c>
      <c r="I15" s="233" t="s">
        <v>1</v>
      </c>
      <c r="J15" s="234">
        <f t="shared" si="0"/>
        <v>1742694.3</v>
      </c>
      <c r="K15" s="234">
        <f t="shared" si="0"/>
        <v>1742694.3</v>
      </c>
      <c r="L15" s="235">
        <f t="shared" si="0"/>
        <v>1742694.3</v>
      </c>
      <c r="M15" s="137"/>
    </row>
    <row r="16" spans="1:13" ht="20.25" customHeight="1" x14ac:dyDescent="0.25">
      <c r="A16" s="189"/>
      <c r="B16" s="319" t="s">
        <v>448</v>
      </c>
      <c r="C16" s="232">
        <v>1</v>
      </c>
      <c r="D16" s="279">
        <v>2</v>
      </c>
      <c r="E16" s="229" t="s">
        <v>48</v>
      </c>
      <c r="F16" s="230" t="s">
        <v>31</v>
      </c>
      <c r="G16" s="229" t="s">
        <v>4</v>
      </c>
      <c r="H16" s="231" t="s">
        <v>3</v>
      </c>
      <c r="I16" s="233" t="s">
        <v>1</v>
      </c>
      <c r="J16" s="234">
        <f t="shared" si="0"/>
        <v>1742694.3</v>
      </c>
      <c r="K16" s="234">
        <f t="shared" si="0"/>
        <v>1742694.3</v>
      </c>
      <c r="L16" s="235">
        <f t="shared" si="0"/>
        <v>1742694.3</v>
      </c>
      <c r="M16" s="137"/>
    </row>
    <row r="17" spans="1:13" ht="38.25" customHeight="1" x14ac:dyDescent="0.25">
      <c r="A17" s="189"/>
      <c r="B17" s="319" t="s">
        <v>449</v>
      </c>
      <c r="C17" s="232">
        <v>1</v>
      </c>
      <c r="D17" s="279">
        <v>2</v>
      </c>
      <c r="E17" s="229" t="s">
        <v>48</v>
      </c>
      <c r="F17" s="230" t="s">
        <v>31</v>
      </c>
      <c r="G17" s="229" t="s">
        <v>6</v>
      </c>
      <c r="H17" s="231" t="s">
        <v>3</v>
      </c>
      <c r="I17" s="233" t="s">
        <v>1</v>
      </c>
      <c r="J17" s="234">
        <f t="shared" si="0"/>
        <v>1742694.3</v>
      </c>
      <c r="K17" s="234">
        <f t="shared" si="0"/>
        <v>1742694.3</v>
      </c>
      <c r="L17" s="235">
        <f t="shared" si="0"/>
        <v>1742694.3</v>
      </c>
      <c r="M17" s="137"/>
    </row>
    <row r="18" spans="1:13" ht="26.25" customHeight="1" x14ac:dyDescent="0.25">
      <c r="A18" s="189"/>
      <c r="B18" s="319" t="s">
        <v>450</v>
      </c>
      <c r="C18" s="232">
        <v>1</v>
      </c>
      <c r="D18" s="279">
        <v>2</v>
      </c>
      <c r="E18" s="229" t="s">
        <v>48</v>
      </c>
      <c r="F18" s="230" t="s">
        <v>31</v>
      </c>
      <c r="G18" s="229" t="s">
        <v>6</v>
      </c>
      <c r="H18" s="231" t="s">
        <v>62</v>
      </c>
      <c r="I18" s="233" t="s">
        <v>1</v>
      </c>
      <c r="J18" s="234">
        <f t="shared" si="0"/>
        <v>1742694.3</v>
      </c>
      <c r="K18" s="234">
        <f t="shared" si="0"/>
        <v>1742694.3</v>
      </c>
      <c r="L18" s="235">
        <f t="shared" si="0"/>
        <v>1742694.3</v>
      </c>
      <c r="M18" s="137"/>
    </row>
    <row r="19" spans="1:13" ht="37.5" customHeight="1" x14ac:dyDescent="0.25">
      <c r="A19" s="189"/>
      <c r="B19" s="390" t="s">
        <v>50</v>
      </c>
      <c r="C19" s="391">
        <v>1</v>
      </c>
      <c r="D19" s="392">
        <v>2</v>
      </c>
      <c r="E19" s="393" t="s">
        <v>48</v>
      </c>
      <c r="F19" s="394" t="s">
        <v>31</v>
      </c>
      <c r="G19" s="393" t="s">
        <v>6</v>
      </c>
      <c r="H19" s="395" t="s">
        <v>62</v>
      </c>
      <c r="I19" s="396" t="s">
        <v>49</v>
      </c>
      <c r="J19" s="397">
        <v>1742694.3</v>
      </c>
      <c r="K19" s="397">
        <v>1742694.3</v>
      </c>
      <c r="L19" s="398">
        <v>1742694.3</v>
      </c>
      <c r="M19" s="137"/>
    </row>
    <row r="20" spans="1:13" ht="48" customHeight="1" x14ac:dyDescent="0.25">
      <c r="A20" s="189"/>
      <c r="B20" s="408" t="s">
        <v>61</v>
      </c>
      <c r="C20" s="409">
        <v>1</v>
      </c>
      <c r="D20" s="410">
        <v>4</v>
      </c>
      <c r="E20" s="411" t="s">
        <v>1</v>
      </c>
      <c r="F20" s="412" t="s">
        <v>1</v>
      </c>
      <c r="G20" s="411" t="s">
        <v>1</v>
      </c>
      <c r="H20" s="413" t="s">
        <v>1</v>
      </c>
      <c r="I20" s="414" t="s">
        <v>1</v>
      </c>
      <c r="J20" s="415">
        <f>J21</f>
        <v>6805414.9000000004</v>
      </c>
      <c r="K20" s="415">
        <f t="shared" ref="J20:L21" si="1">K21</f>
        <v>4836268.8999999994</v>
      </c>
      <c r="L20" s="416">
        <f t="shared" si="1"/>
        <v>4836268.8999999994</v>
      </c>
      <c r="M20" s="137"/>
    </row>
    <row r="21" spans="1:13" ht="65.25" customHeight="1" x14ac:dyDescent="0.25">
      <c r="A21" s="189"/>
      <c r="B21" s="319" t="s">
        <v>524</v>
      </c>
      <c r="C21" s="232">
        <v>1</v>
      </c>
      <c r="D21" s="279">
        <v>4</v>
      </c>
      <c r="E21" s="229" t="s">
        <v>48</v>
      </c>
      <c r="F21" s="230" t="s">
        <v>5</v>
      </c>
      <c r="G21" s="229" t="s">
        <v>4</v>
      </c>
      <c r="H21" s="231" t="s">
        <v>3</v>
      </c>
      <c r="I21" s="233" t="s">
        <v>1</v>
      </c>
      <c r="J21" s="234">
        <f t="shared" si="1"/>
        <v>6805414.9000000004</v>
      </c>
      <c r="K21" s="234">
        <f t="shared" si="1"/>
        <v>4836268.8999999994</v>
      </c>
      <c r="L21" s="235">
        <f t="shared" si="1"/>
        <v>4836268.8999999994</v>
      </c>
      <c r="M21" s="137"/>
    </row>
    <row r="22" spans="1:13" ht="20.25" customHeight="1" x14ac:dyDescent="0.25">
      <c r="A22" s="189"/>
      <c r="B22" s="319" t="s">
        <v>448</v>
      </c>
      <c r="C22" s="232">
        <v>1</v>
      </c>
      <c r="D22" s="279">
        <v>4</v>
      </c>
      <c r="E22" s="229" t="s">
        <v>48</v>
      </c>
      <c r="F22" s="230" t="s">
        <v>31</v>
      </c>
      <c r="G22" s="229" t="s">
        <v>4</v>
      </c>
      <c r="H22" s="231" t="s">
        <v>3</v>
      </c>
      <c r="I22" s="233" t="s">
        <v>1</v>
      </c>
      <c r="J22" s="234">
        <f>J23+J31</f>
        <v>6805414.9000000004</v>
      </c>
      <c r="K22" s="234">
        <f>K23+K31</f>
        <v>4836268.8999999994</v>
      </c>
      <c r="L22" s="235">
        <f>L23+L33</f>
        <v>4836268.8999999994</v>
      </c>
      <c r="M22" s="137"/>
    </row>
    <row r="23" spans="1:13" ht="32.25" customHeight="1" x14ac:dyDescent="0.25">
      <c r="A23" s="189"/>
      <c r="B23" s="319" t="s">
        <v>449</v>
      </c>
      <c r="C23" s="232">
        <v>1</v>
      </c>
      <c r="D23" s="279">
        <v>4</v>
      </c>
      <c r="E23" s="229" t="s">
        <v>48</v>
      </c>
      <c r="F23" s="230" t="s">
        <v>31</v>
      </c>
      <c r="G23" s="229" t="s">
        <v>6</v>
      </c>
      <c r="H23" s="231" t="s">
        <v>3</v>
      </c>
      <c r="I23" s="233" t="s">
        <v>1</v>
      </c>
      <c r="J23" s="234">
        <f>J24+J27+J29</f>
        <v>6568268.9000000004</v>
      </c>
      <c r="K23" s="234">
        <f>K24+K27+K29</f>
        <v>4836268.8999999994</v>
      </c>
      <c r="L23" s="235">
        <f>L24+L27+L29</f>
        <v>4836268.8999999994</v>
      </c>
      <c r="M23" s="137"/>
    </row>
    <row r="24" spans="1:13" ht="29.25" customHeight="1" x14ac:dyDescent="0.25">
      <c r="A24" s="189"/>
      <c r="B24" s="319" t="s">
        <v>451</v>
      </c>
      <c r="C24" s="232">
        <v>1</v>
      </c>
      <c r="D24" s="279">
        <v>4</v>
      </c>
      <c r="E24" s="229" t="s">
        <v>48</v>
      </c>
      <c r="F24" s="230" t="s">
        <v>31</v>
      </c>
      <c r="G24" s="229" t="s">
        <v>6</v>
      </c>
      <c r="H24" s="231" t="s">
        <v>60</v>
      </c>
      <c r="I24" s="233" t="s">
        <v>1</v>
      </c>
      <c r="J24" s="234">
        <f>J25+J26</f>
        <v>6513268.9000000004</v>
      </c>
      <c r="K24" s="234">
        <f>K25+K26</f>
        <v>4646268.8999999994</v>
      </c>
      <c r="L24" s="235">
        <f>L25+L26</f>
        <v>4646268.8999999994</v>
      </c>
      <c r="M24" s="137"/>
    </row>
    <row r="25" spans="1:13" ht="29.25" customHeight="1" x14ac:dyDescent="0.25">
      <c r="A25" s="189"/>
      <c r="B25" s="399" t="s">
        <v>50</v>
      </c>
      <c r="C25" s="400">
        <v>1</v>
      </c>
      <c r="D25" s="401">
        <v>4</v>
      </c>
      <c r="E25" s="402" t="s">
        <v>48</v>
      </c>
      <c r="F25" s="403" t="s">
        <v>31</v>
      </c>
      <c r="G25" s="402" t="s">
        <v>6</v>
      </c>
      <c r="H25" s="404" t="s">
        <v>60</v>
      </c>
      <c r="I25" s="405" t="s">
        <v>49</v>
      </c>
      <c r="J25" s="613">
        <f>4425697.64+56710.2</f>
        <v>4482407.84</v>
      </c>
      <c r="K25" s="406">
        <v>4425697.6399999997</v>
      </c>
      <c r="L25" s="407">
        <v>4425697.6399999997</v>
      </c>
      <c r="M25" s="137"/>
    </row>
    <row r="26" spans="1:13" ht="38.25" customHeight="1" x14ac:dyDescent="0.25">
      <c r="A26" s="189"/>
      <c r="B26" s="390" t="s">
        <v>22</v>
      </c>
      <c r="C26" s="391">
        <v>1</v>
      </c>
      <c r="D26" s="392">
        <v>4</v>
      </c>
      <c r="E26" s="393" t="s">
        <v>48</v>
      </c>
      <c r="F26" s="394" t="s">
        <v>31</v>
      </c>
      <c r="G26" s="393" t="s">
        <v>6</v>
      </c>
      <c r="H26" s="395" t="s">
        <v>60</v>
      </c>
      <c r="I26" s="396" t="s">
        <v>19</v>
      </c>
      <c r="J26" s="614">
        <f>220571.26+1867000-56710.2</f>
        <v>2030861.06</v>
      </c>
      <c r="K26" s="397">
        <v>220571.26</v>
      </c>
      <c r="L26" s="398">
        <v>220571.26</v>
      </c>
      <c r="M26" s="137"/>
    </row>
    <row r="27" spans="1:13" ht="29.25" customHeight="1" x14ac:dyDescent="0.25">
      <c r="A27" s="189"/>
      <c r="B27" s="330" t="s">
        <v>307</v>
      </c>
      <c r="C27" s="265">
        <v>1</v>
      </c>
      <c r="D27" s="331">
        <v>4</v>
      </c>
      <c r="E27" s="262" t="s">
        <v>48</v>
      </c>
      <c r="F27" s="263" t="s">
        <v>31</v>
      </c>
      <c r="G27" s="262" t="s">
        <v>6</v>
      </c>
      <c r="H27" s="264" t="s">
        <v>452</v>
      </c>
      <c r="I27" s="266" t="s">
        <v>1</v>
      </c>
      <c r="J27" s="267">
        <f>J28</f>
        <v>15000</v>
      </c>
      <c r="K27" s="267">
        <f>K28</f>
        <v>50000</v>
      </c>
      <c r="L27" s="268">
        <f>L28</f>
        <v>50000</v>
      </c>
      <c r="M27" s="137"/>
    </row>
    <row r="28" spans="1:13" ht="29.25" customHeight="1" x14ac:dyDescent="0.25">
      <c r="A28" s="189"/>
      <c r="B28" s="390" t="s">
        <v>22</v>
      </c>
      <c r="C28" s="391">
        <v>1</v>
      </c>
      <c r="D28" s="392">
        <v>4</v>
      </c>
      <c r="E28" s="393" t="s">
        <v>48</v>
      </c>
      <c r="F28" s="394" t="s">
        <v>31</v>
      </c>
      <c r="G28" s="393" t="s">
        <v>6</v>
      </c>
      <c r="H28" s="395" t="s">
        <v>452</v>
      </c>
      <c r="I28" s="396" t="s">
        <v>19</v>
      </c>
      <c r="J28" s="397">
        <v>15000</v>
      </c>
      <c r="K28" s="397">
        <v>50000</v>
      </c>
      <c r="L28" s="398">
        <v>50000</v>
      </c>
      <c r="M28" s="137"/>
    </row>
    <row r="29" spans="1:13" ht="29.25" customHeight="1" x14ac:dyDescent="0.25">
      <c r="A29" s="189"/>
      <c r="B29" s="330" t="s">
        <v>288</v>
      </c>
      <c r="C29" s="265">
        <v>1</v>
      </c>
      <c r="D29" s="331">
        <v>4</v>
      </c>
      <c r="E29" s="262" t="s">
        <v>48</v>
      </c>
      <c r="F29" s="263" t="s">
        <v>31</v>
      </c>
      <c r="G29" s="262" t="s">
        <v>6</v>
      </c>
      <c r="H29" s="264" t="s">
        <v>453</v>
      </c>
      <c r="I29" s="266" t="s">
        <v>1</v>
      </c>
      <c r="J29" s="267">
        <f>J30</f>
        <v>40000</v>
      </c>
      <c r="K29" s="267">
        <f>K30</f>
        <v>140000</v>
      </c>
      <c r="L29" s="268">
        <f>L30</f>
        <v>140000</v>
      </c>
      <c r="M29" s="137"/>
    </row>
    <row r="30" spans="1:13" ht="29.25" customHeight="1" x14ac:dyDescent="0.25">
      <c r="A30" s="189"/>
      <c r="B30" s="390" t="s">
        <v>22</v>
      </c>
      <c r="C30" s="391">
        <v>1</v>
      </c>
      <c r="D30" s="392">
        <v>4</v>
      </c>
      <c r="E30" s="393" t="s">
        <v>48</v>
      </c>
      <c r="F30" s="394" t="s">
        <v>31</v>
      </c>
      <c r="G30" s="393" t="s">
        <v>6</v>
      </c>
      <c r="H30" s="395" t="s">
        <v>453</v>
      </c>
      <c r="I30" s="396" t="s">
        <v>19</v>
      </c>
      <c r="J30" s="397">
        <v>40000</v>
      </c>
      <c r="K30" s="397">
        <v>140000</v>
      </c>
      <c r="L30" s="398">
        <v>140000</v>
      </c>
      <c r="M30" s="137"/>
    </row>
    <row r="31" spans="1:13" ht="48.75" customHeight="1" x14ac:dyDescent="0.25">
      <c r="A31" s="189"/>
      <c r="B31" s="330" t="s">
        <v>454</v>
      </c>
      <c r="C31" s="265">
        <v>1</v>
      </c>
      <c r="D31" s="331">
        <v>4</v>
      </c>
      <c r="E31" s="262" t="s">
        <v>48</v>
      </c>
      <c r="F31" s="263" t="s">
        <v>31</v>
      </c>
      <c r="G31" s="262" t="s">
        <v>21</v>
      </c>
      <c r="H31" s="264" t="s">
        <v>3</v>
      </c>
      <c r="I31" s="266" t="s">
        <v>1</v>
      </c>
      <c r="J31" s="267">
        <f>J32+J34+J36</f>
        <v>237146</v>
      </c>
      <c r="K31" s="267">
        <f>K32+K34</f>
        <v>0</v>
      </c>
      <c r="L31" s="268">
        <f>L32+L34</f>
        <v>0</v>
      </c>
      <c r="M31" s="137"/>
    </row>
    <row r="32" spans="1:13" ht="51.75" customHeight="1" x14ac:dyDescent="0.25">
      <c r="A32" s="189"/>
      <c r="B32" s="319" t="s">
        <v>455</v>
      </c>
      <c r="C32" s="232">
        <v>1</v>
      </c>
      <c r="D32" s="279">
        <v>4</v>
      </c>
      <c r="E32" s="229" t="s">
        <v>48</v>
      </c>
      <c r="F32" s="230" t="s">
        <v>31</v>
      </c>
      <c r="G32" s="229" t="s">
        <v>21</v>
      </c>
      <c r="H32" s="231" t="s">
        <v>456</v>
      </c>
      <c r="I32" s="233" t="s">
        <v>1</v>
      </c>
      <c r="J32" s="234">
        <f>J33</f>
        <v>192000</v>
      </c>
      <c r="K32" s="234">
        <f>K33</f>
        <v>0</v>
      </c>
      <c r="L32" s="235">
        <f>L33</f>
        <v>0</v>
      </c>
      <c r="M32" s="137"/>
    </row>
    <row r="33" spans="1:13" ht="23.25" customHeight="1" x14ac:dyDescent="0.25">
      <c r="A33" s="189"/>
      <c r="B33" s="390" t="s">
        <v>231</v>
      </c>
      <c r="C33" s="391">
        <v>1</v>
      </c>
      <c r="D33" s="392">
        <v>4</v>
      </c>
      <c r="E33" s="393" t="s">
        <v>48</v>
      </c>
      <c r="F33" s="394" t="s">
        <v>31</v>
      </c>
      <c r="G33" s="393" t="s">
        <v>21</v>
      </c>
      <c r="H33" s="395" t="s">
        <v>456</v>
      </c>
      <c r="I33" s="396" t="s">
        <v>289</v>
      </c>
      <c r="J33" s="397">
        <v>192000</v>
      </c>
      <c r="K33" s="397">
        <v>0</v>
      </c>
      <c r="L33" s="398">
        <v>0</v>
      </c>
      <c r="M33" s="137"/>
    </row>
    <row r="34" spans="1:13" ht="50.25" customHeight="1" x14ac:dyDescent="0.25">
      <c r="A34" s="189"/>
      <c r="B34" s="330" t="s">
        <v>457</v>
      </c>
      <c r="C34" s="265">
        <v>1</v>
      </c>
      <c r="D34" s="331">
        <v>4</v>
      </c>
      <c r="E34" s="262" t="s">
        <v>48</v>
      </c>
      <c r="F34" s="263" t="s">
        <v>31</v>
      </c>
      <c r="G34" s="262" t="s">
        <v>21</v>
      </c>
      <c r="H34" s="264" t="s">
        <v>458</v>
      </c>
      <c r="I34" s="266" t="s">
        <v>1</v>
      </c>
      <c r="J34" s="267">
        <f>J35</f>
        <v>37146</v>
      </c>
      <c r="K34" s="267">
        <f>K35</f>
        <v>0</v>
      </c>
      <c r="L34" s="268">
        <f>L35</f>
        <v>0</v>
      </c>
      <c r="M34" s="137"/>
    </row>
    <row r="35" spans="1:13" ht="29.25" customHeight="1" x14ac:dyDescent="0.25">
      <c r="A35" s="189"/>
      <c r="B35" s="390" t="s">
        <v>231</v>
      </c>
      <c r="C35" s="391">
        <v>1</v>
      </c>
      <c r="D35" s="392">
        <v>4</v>
      </c>
      <c r="E35" s="393" t="s">
        <v>48</v>
      </c>
      <c r="F35" s="394" t="s">
        <v>31</v>
      </c>
      <c r="G35" s="393" t="s">
        <v>21</v>
      </c>
      <c r="H35" s="395" t="s">
        <v>458</v>
      </c>
      <c r="I35" s="396" t="s">
        <v>289</v>
      </c>
      <c r="J35" s="397">
        <v>37146</v>
      </c>
      <c r="K35" s="397">
        <v>0</v>
      </c>
      <c r="L35" s="398">
        <v>0</v>
      </c>
      <c r="M35" s="137"/>
    </row>
    <row r="36" spans="1:13" ht="61.5" customHeight="1" x14ac:dyDescent="0.25">
      <c r="A36" s="189"/>
      <c r="B36" s="330" t="s">
        <v>459</v>
      </c>
      <c r="C36" s="265">
        <v>1</v>
      </c>
      <c r="D36" s="331">
        <v>4</v>
      </c>
      <c r="E36" s="262" t="s">
        <v>48</v>
      </c>
      <c r="F36" s="263" t="s">
        <v>31</v>
      </c>
      <c r="G36" s="262" t="s">
        <v>21</v>
      </c>
      <c r="H36" s="264" t="s">
        <v>460</v>
      </c>
      <c r="I36" s="266" t="s">
        <v>1</v>
      </c>
      <c r="J36" s="267">
        <f>J37</f>
        <v>8000</v>
      </c>
      <c r="K36" s="267">
        <f>K37</f>
        <v>0</v>
      </c>
      <c r="L36" s="268">
        <f>L37</f>
        <v>0</v>
      </c>
      <c r="M36" s="137"/>
    </row>
    <row r="37" spans="1:13" ht="29.25" customHeight="1" x14ac:dyDescent="0.25">
      <c r="A37" s="189"/>
      <c r="B37" s="390" t="s">
        <v>231</v>
      </c>
      <c r="C37" s="391">
        <v>1</v>
      </c>
      <c r="D37" s="392">
        <v>4</v>
      </c>
      <c r="E37" s="393" t="s">
        <v>48</v>
      </c>
      <c r="F37" s="394" t="s">
        <v>31</v>
      </c>
      <c r="G37" s="393" t="s">
        <v>21</v>
      </c>
      <c r="H37" s="395" t="s">
        <v>460</v>
      </c>
      <c r="I37" s="396" t="s">
        <v>289</v>
      </c>
      <c r="J37" s="397">
        <v>8000</v>
      </c>
      <c r="K37" s="397">
        <v>0</v>
      </c>
      <c r="L37" s="398">
        <v>0</v>
      </c>
      <c r="M37" s="137"/>
    </row>
    <row r="38" spans="1:13" ht="46.5" customHeight="1" x14ac:dyDescent="0.25">
      <c r="A38" s="189"/>
      <c r="B38" s="408" t="s">
        <v>268</v>
      </c>
      <c r="C38" s="409">
        <v>1</v>
      </c>
      <c r="D38" s="410">
        <v>6</v>
      </c>
      <c r="E38" s="411" t="s">
        <v>1</v>
      </c>
      <c r="F38" s="412" t="s">
        <v>1</v>
      </c>
      <c r="G38" s="411" t="s">
        <v>1</v>
      </c>
      <c r="H38" s="413" t="s">
        <v>1</v>
      </c>
      <c r="I38" s="414" t="s">
        <v>1</v>
      </c>
      <c r="J38" s="415">
        <f t="shared" ref="J38:L42" si="2">J39</f>
        <v>60313</v>
      </c>
      <c r="K38" s="415">
        <f t="shared" si="2"/>
        <v>60313</v>
      </c>
      <c r="L38" s="416">
        <f t="shared" si="2"/>
        <v>0</v>
      </c>
      <c r="M38" s="137"/>
    </row>
    <row r="39" spans="1:13" ht="63.75" customHeight="1" x14ac:dyDescent="0.25">
      <c r="A39" s="189"/>
      <c r="B39" s="319" t="s">
        <v>524</v>
      </c>
      <c r="C39" s="232">
        <v>1</v>
      </c>
      <c r="D39" s="279">
        <v>6</v>
      </c>
      <c r="E39" s="229" t="s">
        <v>48</v>
      </c>
      <c r="F39" s="230" t="s">
        <v>5</v>
      </c>
      <c r="G39" s="229" t="s">
        <v>4</v>
      </c>
      <c r="H39" s="231" t="s">
        <v>3</v>
      </c>
      <c r="I39" s="233" t="s">
        <v>1</v>
      </c>
      <c r="J39" s="234">
        <f t="shared" si="2"/>
        <v>60313</v>
      </c>
      <c r="K39" s="234">
        <f t="shared" si="2"/>
        <v>60313</v>
      </c>
      <c r="L39" s="235">
        <f t="shared" si="2"/>
        <v>0</v>
      </c>
      <c r="M39" s="137"/>
    </row>
    <row r="40" spans="1:13" ht="19.5" customHeight="1" x14ac:dyDescent="0.25">
      <c r="A40" s="189"/>
      <c r="B40" s="319" t="s">
        <v>448</v>
      </c>
      <c r="C40" s="232">
        <v>1</v>
      </c>
      <c r="D40" s="279">
        <v>6</v>
      </c>
      <c r="E40" s="229" t="s">
        <v>48</v>
      </c>
      <c r="F40" s="230" t="s">
        <v>31</v>
      </c>
      <c r="G40" s="229" t="s">
        <v>4</v>
      </c>
      <c r="H40" s="231" t="s">
        <v>3</v>
      </c>
      <c r="I40" s="233" t="s">
        <v>1</v>
      </c>
      <c r="J40" s="234">
        <f t="shared" si="2"/>
        <v>60313</v>
      </c>
      <c r="K40" s="234">
        <f t="shared" si="2"/>
        <v>60313</v>
      </c>
      <c r="L40" s="235">
        <f t="shared" si="2"/>
        <v>0</v>
      </c>
      <c r="M40" s="137"/>
    </row>
    <row r="41" spans="1:13" ht="37.5" customHeight="1" x14ac:dyDescent="0.25">
      <c r="A41" s="189"/>
      <c r="B41" s="319" t="s">
        <v>454</v>
      </c>
      <c r="C41" s="232">
        <v>1</v>
      </c>
      <c r="D41" s="279">
        <v>6</v>
      </c>
      <c r="E41" s="229" t="s">
        <v>48</v>
      </c>
      <c r="F41" s="230" t="s">
        <v>31</v>
      </c>
      <c r="G41" s="229" t="s">
        <v>21</v>
      </c>
      <c r="H41" s="231" t="s">
        <v>3</v>
      </c>
      <c r="I41" s="233" t="s">
        <v>1</v>
      </c>
      <c r="J41" s="234">
        <f t="shared" si="2"/>
        <v>60313</v>
      </c>
      <c r="K41" s="234">
        <f t="shared" si="2"/>
        <v>60313</v>
      </c>
      <c r="L41" s="235">
        <f t="shared" si="2"/>
        <v>0</v>
      </c>
      <c r="M41" s="137"/>
    </row>
    <row r="42" spans="1:13" ht="45.75" customHeight="1" x14ac:dyDescent="0.25">
      <c r="A42" s="189"/>
      <c r="B42" s="319" t="s">
        <v>461</v>
      </c>
      <c r="C42" s="232">
        <v>1</v>
      </c>
      <c r="D42" s="279">
        <v>6</v>
      </c>
      <c r="E42" s="229" t="s">
        <v>48</v>
      </c>
      <c r="F42" s="230" t="s">
        <v>31</v>
      </c>
      <c r="G42" s="229" t="s">
        <v>21</v>
      </c>
      <c r="H42" s="231" t="s">
        <v>462</v>
      </c>
      <c r="I42" s="233" t="s">
        <v>1</v>
      </c>
      <c r="J42" s="234">
        <f t="shared" si="2"/>
        <v>60313</v>
      </c>
      <c r="K42" s="234">
        <f t="shared" si="2"/>
        <v>60313</v>
      </c>
      <c r="L42" s="235">
        <f t="shared" si="2"/>
        <v>0</v>
      </c>
      <c r="M42" s="137"/>
    </row>
    <row r="43" spans="1:13" ht="15" customHeight="1" x14ac:dyDescent="0.25">
      <c r="A43" s="189"/>
      <c r="B43" s="390" t="s">
        <v>231</v>
      </c>
      <c r="C43" s="391">
        <v>1</v>
      </c>
      <c r="D43" s="392">
        <v>6</v>
      </c>
      <c r="E43" s="393" t="s">
        <v>48</v>
      </c>
      <c r="F43" s="394" t="s">
        <v>31</v>
      </c>
      <c r="G43" s="393" t="s">
        <v>21</v>
      </c>
      <c r="H43" s="395" t="s">
        <v>462</v>
      </c>
      <c r="I43" s="396" t="s">
        <v>289</v>
      </c>
      <c r="J43" s="397">
        <v>60313</v>
      </c>
      <c r="K43" s="397">
        <v>60313</v>
      </c>
      <c r="L43" s="398">
        <v>0</v>
      </c>
      <c r="M43" s="137"/>
    </row>
    <row r="44" spans="1:13" ht="22.5" customHeight="1" x14ac:dyDescent="0.25">
      <c r="A44" s="518"/>
      <c r="B44" s="537" t="s">
        <v>550</v>
      </c>
      <c r="C44" s="478">
        <v>1</v>
      </c>
      <c r="D44" s="538">
        <v>7</v>
      </c>
      <c r="E44" s="475">
        <v>75</v>
      </c>
      <c r="F44" s="476">
        <v>0</v>
      </c>
      <c r="G44" s="475">
        <v>0</v>
      </c>
      <c r="H44" s="477">
        <v>90006</v>
      </c>
      <c r="I44" s="479"/>
      <c r="J44" s="480">
        <f>J45</f>
        <v>0</v>
      </c>
      <c r="K44" s="480"/>
      <c r="L44" s="539"/>
      <c r="M44" s="137"/>
    </row>
    <row r="45" spans="1:13" ht="38.25" customHeight="1" x14ac:dyDescent="0.25">
      <c r="A45" s="518"/>
      <c r="B45" s="540" t="s">
        <v>552</v>
      </c>
      <c r="C45" s="541">
        <v>1</v>
      </c>
      <c r="D45" s="542">
        <v>7</v>
      </c>
      <c r="E45" s="543">
        <v>75</v>
      </c>
      <c r="F45" s="544">
        <v>0</v>
      </c>
      <c r="G45" s="543">
        <v>0</v>
      </c>
      <c r="H45" s="545">
        <v>90006</v>
      </c>
      <c r="I45" s="546"/>
      <c r="J45" s="547"/>
      <c r="K45" s="547">
        <v>0</v>
      </c>
      <c r="L45" s="548">
        <v>0</v>
      </c>
      <c r="M45" s="137"/>
    </row>
    <row r="46" spans="1:13" ht="30.75" customHeight="1" x14ac:dyDescent="0.25">
      <c r="A46" s="518"/>
      <c r="B46" s="390" t="s">
        <v>551</v>
      </c>
      <c r="C46" s="391">
        <v>1</v>
      </c>
      <c r="D46" s="392">
        <v>7</v>
      </c>
      <c r="E46" s="393">
        <v>75</v>
      </c>
      <c r="F46" s="394">
        <v>0</v>
      </c>
      <c r="G46" s="393">
        <v>0</v>
      </c>
      <c r="H46" s="395">
        <v>90006</v>
      </c>
      <c r="I46" s="396">
        <v>880</v>
      </c>
      <c r="J46" s="397">
        <f t="shared" ref="J46:L50" si="3">J47</f>
        <v>15000</v>
      </c>
      <c r="K46" s="397">
        <f t="shared" si="3"/>
        <v>150000</v>
      </c>
      <c r="L46" s="549">
        <f t="shared" si="3"/>
        <v>150000</v>
      </c>
      <c r="M46" s="137"/>
    </row>
    <row r="47" spans="1:13" ht="30.75" customHeight="1" x14ac:dyDescent="0.25">
      <c r="A47" s="518"/>
      <c r="B47" s="584" t="s">
        <v>583</v>
      </c>
      <c r="C47" s="478">
        <v>1</v>
      </c>
      <c r="D47" s="538">
        <v>11</v>
      </c>
      <c r="E47" s="475"/>
      <c r="F47" s="476"/>
      <c r="G47" s="475"/>
      <c r="H47" s="477"/>
      <c r="I47" s="479"/>
      <c r="J47" s="480">
        <f t="shared" si="3"/>
        <v>15000</v>
      </c>
      <c r="K47" s="480">
        <f t="shared" si="3"/>
        <v>150000</v>
      </c>
      <c r="L47" s="539">
        <f t="shared" si="3"/>
        <v>150000</v>
      </c>
      <c r="M47" s="137"/>
    </row>
    <row r="48" spans="1:13" ht="30.75" customHeight="1" x14ac:dyDescent="0.25">
      <c r="A48" s="518"/>
      <c r="B48" s="558" t="s">
        <v>264</v>
      </c>
      <c r="C48" s="241">
        <v>1</v>
      </c>
      <c r="D48" s="281">
        <v>11</v>
      </c>
      <c r="E48" s="238">
        <v>75</v>
      </c>
      <c r="F48" s="239">
        <v>0</v>
      </c>
      <c r="G48" s="238">
        <v>0</v>
      </c>
      <c r="H48" s="240">
        <v>0</v>
      </c>
      <c r="I48" s="242"/>
      <c r="J48" s="243">
        <f t="shared" si="3"/>
        <v>15000</v>
      </c>
      <c r="K48" s="243">
        <f t="shared" si="3"/>
        <v>150000</v>
      </c>
      <c r="L48" s="343">
        <f t="shared" si="3"/>
        <v>150000</v>
      </c>
      <c r="M48" s="137"/>
    </row>
    <row r="49" spans="1:13" ht="30.75" customHeight="1" x14ac:dyDescent="0.25">
      <c r="A49" s="518"/>
      <c r="B49" s="558" t="s">
        <v>584</v>
      </c>
      <c r="C49" s="241">
        <v>1</v>
      </c>
      <c r="D49" s="281">
        <v>11</v>
      </c>
      <c r="E49" s="238">
        <v>75</v>
      </c>
      <c r="F49" s="239">
        <v>0</v>
      </c>
      <c r="G49" s="238">
        <v>0</v>
      </c>
      <c r="H49" s="240">
        <v>1</v>
      </c>
      <c r="I49" s="242"/>
      <c r="J49" s="243">
        <f t="shared" si="3"/>
        <v>15000</v>
      </c>
      <c r="K49" s="243">
        <f t="shared" si="3"/>
        <v>150000</v>
      </c>
      <c r="L49" s="343">
        <f t="shared" si="3"/>
        <v>150000</v>
      </c>
      <c r="M49" s="137"/>
    </row>
    <row r="50" spans="1:13" ht="30.75" customHeight="1" x14ac:dyDescent="0.25">
      <c r="A50" s="518"/>
      <c r="B50" s="558" t="s">
        <v>585</v>
      </c>
      <c r="C50" s="241">
        <v>1</v>
      </c>
      <c r="D50" s="281">
        <v>11</v>
      </c>
      <c r="E50" s="238">
        <v>75</v>
      </c>
      <c r="F50" s="239">
        <v>0</v>
      </c>
      <c r="G50" s="238">
        <v>0</v>
      </c>
      <c r="H50" s="240">
        <v>1</v>
      </c>
      <c r="I50" s="242">
        <v>800</v>
      </c>
      <c r="J50" s="243">
        <f t="shared" si="3"/>
        <v>15000</v>
      </c>
      <c r="K50" s="243">
        <f t="shared" si="3"/>
        <v>150000</v>
      </c>
      <c r="L50" s="343">
        <f t="shared" si="3"/>
        <v>150000</v>
      </c>
      <c r="M50" s="137"/>
    </row>
    <row r="51" spans="1:13" ht="30.75" customHeight="1" x14ac:dyDescent="0.25">
      <c r="A51" s="518"/>
      <c r="B51" s="583" t="s">
        <v>586</v>
      </c>
      <c r="C51" s="391">
        <v>1</v>
      </c>
      <c r="D51" s="392">
        <v>11</v>
      </c>
      <c r="E51" s="393">
        <v>75</v>
      </c>
      <c r="F51" s="394">
        <v>0</v>
      </c>
      <c r="G51" s="393">
        <v>0</v>
      </c>
      <c r="H51" s="395">
        <v>1</v>
      </c>
      <c r="I51" s="396">
        <v>870</v>
      </c>
      <c r="J51" s="397">
        <v>15000</v>
      </c>
      <c r="K51" s="397">
        <v>150000</v>
      </c>
      <c r="L51" s="549">
        <v>150000</v>
      </c>
      <c r="M51" s="137"/>
    </row>
    <row r="52" spans="1:13" ht="29.25" customHeight="1" x14ac:dyDescent="0.25">
      <c r="A52" s="189"/>
      <c r="B52" s="408" t="s">
        <v>59</v>
      </c>
      <c r="C52" s="409">
        <v>1</v>
      </c>
      <c r="D52" s="410">
        <v>13</v>
      </c>
      <c r="E52" s="411" t="s">
        <v>1</v>
      </c>
      <c r="F52" s="412" t="s">
        <v>1</v>
      </c>
      <c r="G52" s="411" t="s">
        <v>1</v>
      </c>
      <c r="H52" s="413" t="s">
        <v>1</v>
      </c>
      <c r="I52" s="414" t="s">
        <v>1</v>
      </c>
      <c r="J52" s="415">
        <f t="shared" ref="J52:L54" si="4">J53</f>
        <v>9745712.9900000002</v>
      </c>
      <c r="K52" s="415">
        <f t="shared" si="4"/>
        <v>9525712.9900000002</v>
      </c>
      <c r="L52" s="416">
        <f t="shared" si="4"/>
        <v>9525712.9900000002</v>
      </c>
      <c r="M52" s="137"/>
    </row>
    <row r="53" spans="1:13" ht="67.5" customHeight="1" x14ac:dyDescent="0.25">
      <c r="A53" s="189"/>
      <c r="B53" s="319" t="s">
        <v>524</v>
      </c>
      <c r="C53" s="232">
        <v>1</v>
      </c>
      <c r="D53" s="279">
        <v>13</v>
      </c>
      <c r="E53" s="229" t="s">
        <v>48</v>
      </c>
      <c r="F53" s="230" t="s">
        <v>5</v>
      </c>
      <c r="G53" s="229" t="s">
        <v>4</v>
      </c>
      <c r="H53" s="231" t="s">
        <v>3</v>
      </c>
      <c r="I53" s="233" t="s">
        <v>1</v>
      </c>
      <c r="J53" s="234">
        <f t="shared" si="4"/>
        <v>9745712.9900000002</v>
      </c>
      <c r="K53" s="234">
        <f t="shared" si="4"/>
        <v>9525712.9900000002</v>
      </c>
      <c r="L53" s="235">
        <f t="shared" si="4"/>
        <v>9525712.9900000002</v>
      </c>
      <c r="M53" s="137"/>
    </row>
    <row r="54" spans="1:13" ht="18.75" customHeight="1" x14ac:dyDescent="0.25">
      <c r="A54" s="189"/>
      <c r="B54" s="319" t="s">
        <v>448</v>
      </c>
      <c r="C54" s="232">
        <v>1</v>
      </c>
      <c r="D54" s="279">
        <v>13</v>
      </c>
      <c r="E54" s="229" t="s">
        <v>48</v>
      </c>
      <c r="F54" s="230" t="s">
        <v>31</v>
      </c>
      <c r="G54" s="229" t="s">
        <v>4</v>
      </c>
      <c r="H54" s="231" t="s">
        <v>3</v>
      </c>
      <c r="I54" s="233" t="s">
        <v>1</v>
      </c>
      <c r="J54" s="234">
        <f t="shared" si="4"/>
        <v>9745712.9900000002</v>
      </c>
      <c r="K54" s="234">
        <f t="shared" si="4"/>
        <v>9525712.9900000002</v>
      </c>
      <c r="L54" s="235">
        <f t="shared" si="4"/>
        <v>9525712.9900000002</v>
      </c>
      <c r="M54" s="137"/>
    </row>
    <row r="55" spans="1:13" ht="37.5" customHeight="1" x14ac:dyDescent="0.25">
      <c r="A55" s="189"/>
      <c r="B55" s="319" t="s">
        <v>449</v>
      </c>
      <c r="C55" s="232">
        <v>1</v>
      </c>
      <c r="D55" s="279">
        <v>13</v>
      </c>
      <c r="E55" s="229" t="s">
        <v>48</v>
      </c>
      <c r="F55" s="230" t="s">
        <v>31</v>
      </c>
      <c r="G55" s="229" t="s">
        <v>6</v>
      </c>
      <c r="H55" s="231" t="s">
        <v>3</v>
      </c>
      <c r="I55" s="233" t="s">
        <v>1</v>
      </c>
      <c r="J55" s="234">
        <f>J56+J59+J63+J65+J67</f>
        <v>9745712.9900000002</v>
      </c>
      <c r="K55" s="234">
        <f>K56+K59+K61+K63+K65+K67</f>
        <v>9525712.9900000002</v>
      </c>
      <c r="L55" s="235">
        <f>L56+L59+L61+L63+L65+L67</f>
        <v>9525712.9900000002</v>
      </c>
      <c r="M55" s="137"/>
    </row>
    <row r="56" spans="1:13" ht="29.25" customHeight="1" x14ac:dyDescent="0.25">
      <c r="A56" s="189"/>
      <c r="B56" s="319" t="s">
        <v>463</v>
      </c>
      <c r="C56" s="232">
        <v>1</v>
      </c>
      <c r="D56" s="279">
        <v>13</v>
      </c>
      <c r="E56" s="229" t="s">
        <v>48</v>
      </c>
      <c r="F56" s="230" t="s">
        <v>31</v>
      </c>
      <c r="G56" s="229" t="s">
        <v>6</v>
      </c>
      <c r="H56" s="231" t="s">
        <v>464</v>
      </c>
      <c r="I56" s="233" t="s">
        <v>1</v>
      </c>
      <c r="J56" s="234">
        <f>J57+J58</f>
        <v>9321921.9900000002</v>
      </c>
      <c r="K56" s="234">
        <f>K57+K58</f>
        <v>9121921.9900000002</v>
      </c>
      <c r="L56" s="235">
        <f>L57+L58</f>
        <v>9121921.9900000002</v>
      </c>
      <c r="M56" s="137"/>
    </row>
    <row r="57" spans="1:13" ht="25.5" customHeight="1" x14ac:dyDescent="0.25">
      <c r="A57" s="189"/>
      <c r="B57" s="399" t="s">
        <v>465</v>
      </c>
      <c r="C57" s="400">
        <v>1</v>
      </c>
      <c r="D57" s="401">
        <v>13</v>
      </c>
      <c r="E57" s="402" t="s">
        <v>48</v>
      </c>
      <c r="F57" s="403" t="s">
        <v>31</v>
      </c>
      <c r="G57" s="402" t="s">
        <v>6</v>
      </c>
      <c r="H57" s="404" t="s">
        <v>464</v>
      </c>
      <c r="I57" s="405" t="s">
        <v>466</v>
      </c>
      <c r="J57" s="406">
        <v>7391821.9900000002</v>
      </c>
      <c r="K57" s="406">
        <v>7391821.9900000002</v>
      </c>
      <c r="L57" s="407">
        <v>7391821.9900000002</v>
      </c>
      <c r="M57" s="137"/>
    </row>
    <row r="58" spans="1:13" ht="39.75" customHeight="1" x14ac:dyDescent="0.25">
      <c r="A58" s="189"/>
      <c r="B58" s="390" t="s">
        <v>22</v>
      </c>
      <c r="C58" s="391">
        <v>1</v>
      </c>
      <c r="D58" s="392">
        <v>13</v>
      </c>
      <c r="E58" s="393" t="s">
        <v>48</v>
      </c>
      <c r="F58" s="394" t="s">
        <v>31</v>
      </c>
      <c r="G58" s="393" t="s">
        <v>6</v>
      </c>
      <c r="H58" s="395" t="s">
        <v>464</v>
      </c>
      <c r="I58" s="396" t="s">
        <v>19</v>
      </c>
      <c r="J58" s="397">
        <f>1730100+200000</f>
        <v>1930100</v>
      </c>
      <c r="K58" s="397">
        <v>1730100</v>
      </c>
      <c r="L58" s="398">
        <v>1730100</v>
      </c>
      <c r="M58" s="137"/>
    </row>
    <row r="59" spans="1:13" ht="37.5" customHeight="1" x14ac:dyDescent="0.25">
      <c r="A59" s="189"/>
      <c r="B59" s="330" t="s">
        <v>296</v>
      </c>
      <c r="C59" s="265">
        <v>1</v>
      </c>
      <c r="D59" s="331">
        <v>13</v>
      </c>
      <c r="E59" s="262" t="s">
        <v>48</v>
      </c>
      <c r="F59" s="263" t="s">
        <v>31</v>
      </c>
      <c r="G59" s="262" t="s">
        <v>6</v>
      </c>
      <c r="H59" s="264" t="s">
        <v>467</v>
      </c>
      <c r="I59" s="266" t="s">
        <v>1</v>
      </c>
      <c r="J59" s="267">
        <f>J60</f>
        <v>60000</v>
      </c>
      <c r="K59" s="267">
        <v>0</v>
      </c>
      <c r="L59" s="268">
        <v>0</v>
      </c>
      <c r="M59" s="137"/>
    </row>
    <row r="60" spans="1:13" ht="23.25" customHeight="1" x14ac:dyDescent="0.25">
      <c r="A60" s="189"/>
      <c r="B60" s="390" t="s">
        <v>465</v>
      </c>
      <c r="C60" s="391">
        <v>1</v>
      </c>
      <c r="D60" s="392">
        <v>13</v>
      </c>
      <c r="E60" s="393" t="s">
        <v>48</v>
      </c>
      <c r="F60" s="394" t="s">
        <v>31</v>
      </c>
      <c r="G60" s="393" t="s">
        <v>6</v>
      </c>
      <c r="H60" s="395" t="s">
        <v>467</v>
      </c>
      <c r="I60" s="396" t="s">
        <v>466</v>
      </c>
      <c r="J60" s="397">
        <v>60000</v>
      </c>
      <c r="K60" s="397">
        <v>0</v>
      </c>
      <c r="L60" s="398">
        <v>0</v>
      </c>
      <c r="M60" s="137"/>
    </row>
    <row r="61" spans="1:13" ht="36" customHeight="1" x14ac:dyDescent="0.25">
      <c r="A61" s="189"/>
      <c r="B61" s="330" t="s">
        <v>468</v>
      </c>
      <c r="C61" s="265">
        <v>1</v>
      </c>
      <c r="D61" s="331">
        <v>13</v>
      </c>
      <c r="E61" s="262" t="s">
        <v>48</v>
      </c>
      <c r="F61" s="263" t="s">
        <v>31</v>
      </c>
      <c r="G61" s="262" t="s">
        <v>6</v>
      </c>
      <c r="H61" s="264" t="s">
        <v>469</v>
      </c>
      <c r="I61" s="266" t="s">
        <v>1</v>
      </c>
      <c r="J61" s="267">
        <f>J62</f>
        <v>0</v>
      </c>
      <c r="K61" s="267">
        <v>0</v>
      </c>
      <c r="L61" s="268">
        <v>0</v>
      </c>
      <c r="M61" s="137"/>
    </row>
    <row r="62" spans="1:13" ht="21.75" customHeight="1" x14ac:dyDescent="0.25">
      <c r="A62" s="189"/>
      <c r="B62" s="390" t="s">
        <v>465</v>
      </c>
      <c r="C62" s="391">
        <v>1</v>
      </c>
      <c r="D62" s="392">
        <v>13</v>
      </c>
      <c r="E62" s="393" t="s">
        <v>48</v>
      </c>
      <c r="F62" s="394" t="s">
        <v>31</v>
      </c>
      <c r="G62" s="393" t="s">
        <v>6</v>
      </c>
      <c r="H62" s="395" t="s">
        <v>469</v>
      </c>
      <c r="I62" s="396" t="s">
        <v>466</v>
      </c>
      <c r="J62" s="397">
        <v>0</v>
      </c>
      <c r="K62" s="397">
        <v>0</v>
      </c>
      <c r="L62" s="398">
        <v>0</v>
      </c>
      <c r="M62" s="137"/>
    </row>
    <row r="63" spans="1:13" ht="21" customHeight="1" x14ac:dyDescent="0.25">
      <c r="A63" s="189"/>
      <c r="B63" s="330" t="s">
        <v>58</v>
      </c>
      <c r="C63" s="265">
        <v>1</v>
      </c>
      <c r="D63" s="331">
        <v>13</v>
      </c>
      <c r="E63" s="262" t="s">
        <v>48</v>
      </c>
      <c r="F63" s="263" t="s">
        <v>31</v>
      </c>
      <c r="G63" s="262" t="s">
        <v>6</v>
      </c>
      <c r="H63" s="264" t="s">
        <v>57</v>
      </c>
      <c r="I63" s="266" t="s">
        <v>1</v>
      </c>
      <c r="J63" s="267">
        <f>J64</f>
        <v>25656</v>
      </c>
      <c r="K63" s="267">
        <f>K64</f>
        <v>25656</v>
      </c>
      <c r="L63" s="268">
        <f>L64</f>
        <v>25656</v>
      </c>
      <c r="M63" s="137"/>
    </row>
    <row r="64" spans="1:13" ht="22.5" customHeight="1" x14ac:dyDescent="0.25">
      <c r="A64" s="189"/>
      <c r="B64" s="390" t="s">
        <v>55</v>
      </c>
      <c r="C64" s="391">
        <v>1</v>
      </c>
      <c r="D64" s="392">
        <v>13</v>
      </c>
      <c r="E64" s="393" t="s">
        <v>48</v>
      </c>
      <c r="F64" s="394" t="s">
        <v>31</v>
      </c>
      <c r="G64" s="393" t="s">
        <v>6</v>
      </c>
      <c r="H64" s="395" t="s">
        <v>57</v>
      </c>
      <c r="I64" s="396" t="s">
        <v>53</v>
      </c>
      <c r="J64" s="397">
        <v>25656</v>
      </c>
      <c r="K64" s="397">
        <v>25656</v>
      </c>
      <c r="L64" s="398">
        <v>25656</v>
      </c>
      <c r="M64" s="137"/>
    </row>
    <row r="65" spans="1:13" ht="21.75" customHeight="1" x14ac:dyDescent="0.25">
      <c r="A65" s="189"/>
      <c r="B65" s="330" t="s">
        <v>56</v>
      </c>
      <c r="C65" s="265">
        <v>1</v>
      </c>
      <c r="D65" s="331">
        <v>13</v>
      </c>
      <c r="E65" s="262" t="s">
        <v>48</v>
      </c>
      <c r="F65" s="263" t="s">
        <v>31</v>
      </c>
      <c r="G65" s="262" t="s">
        <v>6</v>
      </c>
      <c r="H65" s="264" t="s">
        <v>54</v>
      </c>
      <c r="I65" s="266" t="s">
        <v>1</v>
      </c>
      <c r="J65" s="267">
        <f>J66</f>
        <v>90000</v>
      </c>
      <c r="K65" s="267">
        <f>K66</f>
        <v>130000</v>
      </c>
      <c r="L65" s="268">
        <f>L66</f>
        <v>130000</v>
      </c>
      <c r="M65" s="137"/>
    </row>
    <row r="66" spans="1:13" ht="37.5" customHeight="1" x14ac:dyDescent="0.25">
      <c r="A66" s="189"/>
      <c r="B66" s="390" t="s">
        <v>22</v>
      </c>
      <c r="C66" s="391">
        <v>1</v>
      </c>
      <c r="D66" s="392">
        <v>13</v>
      </c>
      <c r="E66" s="393" t="s">
        <v>48</v>
      </c>
      <c r="F66" s="394" t="s">
        <v>31</v>
      </c>
      <c r="G66" s="393" t="s">
        <v>6</v>
      </c>
      <c r="H66" s="395" t="s">
        <v>54</v>
      </c>
      <c r="I66" s="396" t="s">
        <v>19</v>
      </c>
      <c r="J66" s="397">
        <f>30000+60000</f>
        <v>90000</v>
      </c>
      <c r="K66" s="397">
        <v>130000</v>
      </c>
      <c r="L66" s="398">
        <v>130000</v>
      </c>
      <c r="M66" s="137"/>
    </row>
    <row r="67" spans="1:13" ht="21" customHeight="1" x14ac:dyDescent="0.25">
      <c r="A67" s="189"/>
      <c r="B67" s="330" t="s">
        <v>470</v>
      </c>
      <c r="C67" s="265">
        <v>1</v>
      </c>
      <c r="D67" s="331">
        <v>13</v>
      </c>
      <c r="E67" s="262" t="s">
        <v>48</v>
      </c>
      <c r="F67" s="263" t="s">
        <v>31</v>
      </c>
      <c r="G67" s="262" t="s">
        <v>6</v>
      </c>
      <c r="H67" s="264" t="s">
        <v>287</v>
      </c>
      <c r="I67" s="266" t="s">
        <v>1</v>
      </c>
      <c r="J67" s="267">
        <f>J68</f>
        <v>248135</v>
      </c>
      <c r="K67" s="267">
        <f>K68</f>
        <v>248135</v>
      </c>
      <c r="L67" s="268">
        <f>L68</f>
        <v>248135</v>
      </c>
      <c r="M67" s="137"/>
    </row>
    <row r="68" spans="1:13" ht="15" customHeight="1" x14ac:dyDescent="0.25">
      <c r="A68" s="189"/>
      <c r="B68" s="390" t="s">
        <v>55</v>
      </c>
      <c r="C68" s="391">
        <v>1</v>
      </c>
      <c r="D68" s="392">
        <v>13</v>
      </c>
      <c r="E68" s="393" t="s">
        <v>48</v>
      </c>
      <c r="F68" s="394" t="s">
        <v>31</v>
      </c>
      <c r="G68" s="393" t="s">
        <v>6</v>
      </c>
      <c r="H68" s="395" t="s">
        <v>287</v>
      </c>
      <c r="I68" s="396" t="s">
        <v>53</v>
      </c>
      <c r="J68" s="397">
        <v>248135</v>
      </c>
      <c r="K68" s="397">
        <v>248135</v>
      </c>
      <c r="L68" s="398">
        <v>248135</v>
      </c>
      <c r="M68" s="137"/>
    </row>
    <row r="69" spans="1:13" ht="21.75" customHeight="1" x14ac:dyDescent="0.25">
      <c r="A69" s="189"/>
      <c r="B69" s="436" t="s">
        <v>52</v>
      </c>
      <c r="C69" s="437">
        <v>2</v>
      </c>
      <c r="D69" s="438" t="s">
        <v>1</v>
      </c>
      <c r="E69" s="439" t="s">
        <v>1</v>
      </c>
      <c r="F69" s="440" t="s">
        <v>1</v>
      </c>
      <c r="G69" s="439" t="s">
        <v>1</v>
      </c>
      <c r="H69" s="441" t="s">
        <v>1</v>
      </c>
      <c r="I69" s="442" t="s">
        <v>1</v>
      </c>
      <c r="J69" s="443">
        <f t="shared" ref="J69:J74" si="5">J70</f>
        <v>633019.92000000004</v>
      </c>
      <c r="K69" s="443">
        <f>K71</f>
        <v>707251.63</v>
      </c>
      <c r="L69" s="444">
        <f t="shared" ref="L69:L74" si="6">L70</f>
        <v>903150</v>
      </c>
      <c r="M69" s="137"/>
    </row>
    <row r="70" spans="1:13" ht="23.25" customHeight="1" x14ac:dyDescent="0.25">
      <c r="A70" s="189"/>
      <c r="B70" s="310" t="s">
        <v>51</v>
      </c>
      <c r="C70" s="311">
        <v>2</v>
      </c>
      <c r="D70" s="312">
        <v>3</v>
      </c>
      <c r="E70" s="313" t="s">
        <v>1</v>
      </c>
      <c r="F70" s="314" t="s">
        <v>1</v>
      </c>
      <c r="G70" s="313" t="s">
        <v>1</v>
      </c>
      <c r="H70" s="315" t="s">
        <v>1</v>
      </c>
      <c r="I70" s="316" t="s">
        <v>1</v>
      </c>
      <c r="J70" s="317">
        <f t="shared" si="5"/>
        <v>633019.92000000004</v>
      </c>
      <c r="K70" s="317">
        <f>K71</f>
        <v>707251.63</v>
      </c>
      <c r="L70" s="318">
        <f t="shared" si="6"/>
        <v>903150</v>
      </c>
      <c r="M70" s="137"/>
    </row>
    <row r="71" spans="1:13" ht="62.25" customHeight="1" x14ac:dyDescent="0.25">
      <c r="A71" s="189"/>
      <c r="B71" s="319" t="s">
        <v>524</v>
      </c>
      <c r="C71" s="232">
        <v>2</v>
      </c>
      <c r="D71" s="279">
        <v>3</v>
      </c>
      <c r="E71" s="229">
        <v>86</v>
      </c>
      <c r="F71" s="230" t="s">
        <v>5</v>
      </c>
      <c r="G71" s="229" t="s">
        <v>4</v>
      </c>
      <c r="H71" s="231" t="s">
        <v>3</v>
      </c>
      <c r="I71" s="233" t="s">
        <v>1</v>
      </c>
      <c r="J71" s="234">
        <f t="shared" si="5"/>
        <v>633019.92000000004</v>
      </c>
      <c r="K71" s="234">
        <f>K72</f>
        <v>707251.63</v>
      </c>
      <c r="L71" s="235">
        <f t="shared" si="6"/>
        <v>903150</v>
      </c>
      <c r="M71" s="137"/>
    </row>
    <row r="72" spans="1:13" ht="21.75" customHeight="1" x14ac:dyDescent="0.25">
      <c r="A72" s="189"/>
      <c r="B72" s="319" t="s">
        <v>448</v>
      </c>
      <c r="C72" s="232">
        <v>2</v>
      </c>
      <c r="D72" s="279">
        <v>3</v>
      </c>
      <c r="E72" s="229">
        <v>86</v>
      </c>
      <c r="F72" s="230" t="s">
        <v>31</v>
      </c>
      <c r="G72" s="229">
        <v>0</v>
      </c>
      <c r="H72" s="231" t="s">
        <v>3</v>
      </c>
      <c r="I72" s="233" t="s">
        <v>1</v>
      </c>
      <c r="J72" s="234">
        <f t="shared" si="5"/>
        <v>633019.92000000004</v>
      </c>
      <c r="K72" s="234">
        <f>K73</f>
        <v>707251.63</v>
      </c>
      <c r="L72" s="235">
        <f t="shared" si="6"/>
        <v>903150</v>
      </c>
      <c r="M72" s="137"/>
    </row>
    <row r="73" spans="1:13" ht="39" customHeight="1" x14ac:dyDescent="0.25">
      <c r="A73" s="189"/>
      <c r="B73" s="319" t="s">
        <v>449</v>
      </c>
      <c r="C73" s="232">
        <v>2</v>
      </c>
      <c r="D73" s="279">
        <v>3</v>
      </c>
      <c r="E73" s="229">
        <v>86</v>
      </c>
      <c r="F73" s="230" t="s">
        <v>31</v>
      </c>
      <c r="G73" s="229">
        <v>1</v>
      </c>
      <c r="H73" s="231" t="s">
        <v>3</v>
      </c>
      <c r="I73" s="233" t="s">
        <v>1</v>
      </c>
      <c r="J73" s="234">
        <f t="shared" si="5"/>
        <v>633019.92000000004</v>
      </c>
      <c r="K73" s="234">
        <f>K74</f>
        <v>707251.63</v>
      </c>
      <c r="L73" s="235">
        <f t="shared" si="6"/>
        <v>903150</v>
      </c>
      <c r="M73" s="137"/>
    </row>
    <row r="74" spans="1:13" ht="39" customHeight="1" x14ac:dyDescent="0.25">
      <c r="A74" s="189"/>
      <c r="B74" s="319" t="s">
        <v>471</v>
      </c>
      <c r="C74" s="232">
        <v>2</v>
      </c>
      <c r="D74" s="279">
        <v>3</v>
      </c>
      <c r="E74" s="229">
        <v>86</v>
      </c>
      <c r="F74" s="230" t="s">
        <v>31</v>
      </c>
      <c r="G74" s="229">
        <v>1</v>
      </c>
      <c r="H74" s="231" t="s">
        <v>46</v>
      </c>
      <c r="I74" s="233" t="s">
        <v>1</v>
      </c>
      <c r="J74" s="234">
        <f t="shared" si="5"/>
        <v>633019.92000000004</v>
      </c>
      <c r="K74" s="234">
        <f>K75</f>
        <v>707251.63</v>
      </c>
      <c r="L74" s="235">
        <f t="shared" si="6"/>
        <v>903150</v>
      </c>
      <c r="M74" s="137"/>
    </row>
    <row r="75" spans="1:13" ht="34.5" customHeight="1" x14ac:dyDescent="0.25">
      <c r="A75" s="189"/>
      <c r="B75" s="390" t="s">
        <v>50</v>
      </c>
      <c r="C75" s="391">
        <v>2</v>
      </c>
      <c r="D75" s="392">
        <v>3</v>
      </c>
      <c r="E75" s="393">
        <v>86</v>
      </c>
      <c r="F75" s="394" t="s">
        <v>31</v>
      </c>
      <c r="G75" s="393">
        <v>1</v>
      </c>
      <c r="H75" s="395" t="s">
        <v>46</v>
      </c>
      <c r="I75" s="396" t="s">
        <v>49</v>
      </c>
      <c r="J75" s="397">
        <v>633019.92000000004</v>
      </c>
      <c r="K75" s="397">
        <v>707251.63</v>
      </c>
      <c r="L75" s="398">
        <v>903150</v>
      </c>
      <c r="M75" s="137"/>
    </row>
    <row r="76" spans="1:13" ht="29.25" customHeight="1" x14ac:dyDescent="0.25">
      <c r="A76" s="189"/>
      <c r="B76" s="436" t="s">
        <v>45</v>
      </c>
      <c r="C76" s="437">
        <v>3</v>
      </c>
      <c r="D76" s="438" t="s">
        <v>1</v>
      </c>
      <c r="E76" s="439" t="s">
        <v>1</v>
      </c>
      <c r="F76" s="440" t="s">
        <v>1</v>
      </c>
      <c r="G76" s="439" t="s">
        <v>1</v>
      </c>
      <c r="H76" s="441" t="s">
        <v>1</v>
      </c>
      <c r="I76" s="442" t="s">
        <v>1</v>
      </c>
      <c r="J76" s="443">
        <f>J77+J81</f>
        <v>458997.83999999997</v>
      </c>
      <c r="K76" s="443">
        <f>K77+K81</f>
        <v>582700</v>
      </c>
      <c r="L76" s="444">
        <f>L77+L81</f>
        <v>382700</v>
      </c>
      <c r="M76" s="137"/>
    </row>
    <row r="77" spans="1:13" ht="18.75" customHeight="1" x14ac:dyDescent="0.25">
      <c r="A77" s="189"/>
      <c r="B77" s="310" t="s">
        <v>44</v>
      </c>
      <c r="C77" s="311">
        <v>3</v>
      </c>
      <c r="D77" s="312">
        <v>4</v>
      </c>
      <c r="E77" s="313" t="s">
        <v>1</v>
      </c>
      <c r="F77" s="314" t="s">
        <v>1</v>
      </c>
      <c r="G77" s="313" t="s">
        <v>1</v>
      </c>
      <c r="H77" s="315" t="s">
        <v>1</v>
      </c>
      <c r="I77" s="316" t="s">
        <v>1</v>
      </c>
      <c r="J77" s="317">
        <f t="shared" ref="J77:L79" si="7">J78</f>
        <v>32700</v>
      </c>
      <c r="K77" s="317">
        <f t="shared" si="7"/>
        <v>32700</v>
      </c>
      <c r="L77" s="318">
        <f t="shared" si="7"/>
        <v>32700</v>
      </c>
      <c r="M77" s="137"/>
    </row>
    <row r="78" spans="1:13" ht="22.5" customHeight="1" x14ac:dyDescent="0.25">
      <c r="A78" s="189"/>
      <c r="B78" s="319" t="s">
        <v>264</v>
      </c>
      <c r="C78" s="232">
        <v>3</v>
      </c>
      <c r="D78" s="279">
        <v>4</v>
      </c>
      <c r="E78" s="229" t="s">
        <v>43</v>
      </c>
      <c r="F78" s="230" t="s">
        <v>5</v>
      </c>
      <c r="G78" s="229" t="s">
        <v>4</v>
      </c>
      <c r="H78" s="231" t="s">
        <v>3</v>
      </c>
      <c r="I78" s="233" t="s">
        <v>1</v>
      </c>
      <c r="J78" s="234">
        <f t="shared" si="7"/>
        <v>32700</v>
      </c>
      <c r="K78" s="234">
        <f t="shared" si="7"/>
        <v>32700</v>
      </c>
      <c r="L78" s="235">
        <f t="shared" si="7"/>
        <v>32700</v>
      </c>
      <c r="M78" s="137"/>
    </row>
    <row r="79" spans="1:13" ht="36.75" customHeight="1" x14ac:dyDescent="0.25">
      <c r="A79" s="189"/>
      <c r="B79" s="319" t="s">
        <v>472</v>
      </c>
      <c r="C79" s="232">
        <v>3</v>
      </c>
      <c r="D79" s="279">
        <v>4</v>
      </c>
      <c r="E79" s="229" t="s">
        <v>43</v>
      </c>
      <c r="F79" s="230" t="s">
        <v>5</v>
      </c>
      <c r="G79" s="229" t="s">
        <v>4</v>
      </c>
      <c r="H79" s="231" t="s">
        <v>473</v>
      </c>
      <c r="I79" s="233" t="s">
        <v>1</v>
      </c>
      <c r="J79" s="234">
        <f t="shared" si="7"/>
        <v>32700</v>
      </c>
      <c r="K79" s="234">
        <f t="shared" si="7"/>
        <v>32700</v>
      </c>
      <c r="L79" s="235">
        <f t="shared" si="7"/>
        <v>32700</v>
      </c>
      <c r="M79" s="137"/>
    </row>
    <row r="80" spans="1:13" ht="32.25" customHeight="1" x14ac:dyDescent="0.25">
      <c r="A80" s="189"/>
      <c r="B80" s="390" t="s">
        <v>22</v>
      </c>
      <c r="C80" s="391">
        <v>3</v>
      </c>
      <c r="D80" s="392">
        <v>4</v>
      </c>
      <c r="E80" s="393" t="s">
        <v>43</v>
      </c>
      <c r="F80" s="394" t="s">
        <v>5</v>
      </c>
      <c r="G80" s="393" t="s">
        <v>4</v>
      </c>
      <c r="H80" s="395" t="s">
        <v>473</v>
      </c>
      <c r="I80" s="396" t="s">
        <v>19</v>
      </c>
      <c r="J80" s="397">
        <v>32700</v>
      </c>
      <c r="K80" s="397">
        <v>32700</v>
      </c>
      <c r="L80" s="398">
        <v>32700</v>
      </c>
      <c r="M80" s="137"/>
    </row>
    <row r="81" spans="1:13" ht="43.5" customHeight="1" x14ac:dyDescent="0.25">
      <c r="A81" s="189"/>
      <c r="B81" s="321" t="s">
        <v>302</v>
      </c>
      <c r="C81" s="322">
        <v>3</v>
      </c>
      <c r="D81" s="323">
        <v>10</v>
      </c>
      <c r="E81" s="324" t="s">
        <v>1</v>
      </c>
      <c r="F81" s="325" t="s">
        <v>1</v>
      </c>
      <c r="G81" s="324" t="s">
        <v>1</v>
      </c>
      <c r="H81" s="326" t="s">
        <v>1</v>
      </c>
      <c r="I81" s="327" t="s">
        <v>1</v>
      </c>
      <c r="J81" s="328">
        <f t="shared" ref="J81:L85" si="8">J82</f>
        <v>426297.83999999997</v>
      </c>
      <c r="K81" s="328">
        <f t="shared" si="8"/>
        <v>550000</v>
      </c>
      <c r="L81" s="329">
        <f t="shared" si="8"/>
        <v>350000</v>
      </c>
      <c r="M81" s="137"/>
    </row>
    <row r="82" spans="1:13" ht="61.5" customHeight="1" x14ac:dyDescent="0.25">
      <c r="A82" s="189"/>
      <c r="B82" s="319" t="s">
        <v>525</v>
      </c>
      <c r="C82" s="232">
        <v>3</v>
      </c>
      <c r="D82" s="279">
        <v>10</v>
      </c>
      <c r="E82" s="229" t="s">
        <v>7</v>
      </c>
      <c r="F82" s="230" t="s">
        <v>5</v>
      </c>
      <c r="G82" s="229" t="s">
        <v>4</v>
      </c>
      <c r="H82" s="231" t="s">
        <v>3</v>
      </c>
      <c r="I82" s="233" t="s">
        <v>1</v>
      </c>
      <c r="J82" s="234">
        <f t="shared" si="8"/>
        <v>426297.83999999997</v>
      </c>
      <c r="K82" s="234">
        <f t="shared" si="8"/>
        <v>550000</v>
      </c>
      <c r="L82" s="235">
        <f t="shared" si="8"/>
        <v>350000</v>
      </c>
      <c r="M82" s="137"/>
    </row>
    <row r="83" spans="1:13" ht="22.5" customHeight="1" x14ac:dyDescent="0.25">
      <c r="A83" s="189"/>
      <c r="B83" s="319" t="s">
        <v>448</v>
      </c>
      <c r="C83" s="232">
        <v>3</v>
      </c>
      <c r="D83" s="279">
        <v>10</v>
      </c>
      <c r="E83" s="229" t="s">
        <v>7</v>
      </c>
      <c r="F83" s="230" t="s">
        <v>31</v>
      </c>
      <c r="G83" s="229" t="s">
        <v>4</v>
      </c>
      <c r="H83" s="231" t="s">
        <v>3</v>
      </c>
      <c r="I83" s="233" t="s">
        <v>1</v>
      </c>
      <c r="J83" s="234">
        <f t="shared" si="8"/>
        <v>426297.83999999997</v>
      </c>
      <c r="K83" s="234">
        <f t="shared" si="8"/>
        <v>550000</v>
      </c>
      <c r="L83" s="235">
        <f t="shared" si="8"/>
        <v>350000</v>
      </c>
      <c r="M83" s="137"/>
    </row>
    <row r="84" spans="1:13" ht="23.25" customHeight="1" x14ac:dyDescent="0.25">
      <c r="A84" s="189"/>
      <c r="B84" s="319" t="s">
        <v>475</v>
      </c>
      <c r="C84" s="232">
        <v>3</v>
      </c>
      <c r="D84" s="279">
        <v>10</v>
      </c>
      <c r="E84" s="229" t="s">
        <v>7</v>
      </c>
      <c r="F84" s="230" t="s">
        <v>31</v>
      </c>
      <c r="G84" s="229" t="s">
        <v>476</v>
      </c>
      <c r="H84" s="231" t="s">
        <v>3</v>
      </c>
      <c r="I84" s="233" t="s">
        <v>1</v>
      </c>
      <c r="J84" s="234">
        <f t="shared" si="8"/>
        <v>426297.83999999997</v>
      </c>
      <c r="K84" s="234">
        <f t="shared" si="8"/>
        <v>550000</v>
      </c>
      <c r="L84" s="235">
        <f t="shared" si="8"/>
        <v>350000</v>
      </c>
      <c r="M84" s="137"/>
    </row>
    <row r="85" spans="1:13" ht="37.5" customHeight="1" x14ac:dyDescent="0.25">
      <c r="A85" s="189"/>
      <c r="B85" s="319" t="s">
        <v>42</v>
      </c>
      <c r="C85" s="232">
        <v>3</v>
      </c>
      <c r="D85" s="279">
        <v>10</v>
      </c>
      <c r="E85" s="229" t="s">
        <v>7</v>
      </c>
      <c r="F85" s="230" t="s">
        <v>31</v>
      </c>
      <c r="G85" s="229" t="s">
        <v>476</v>
      </c>
      <c r="H85" s="231" t="s">
        <v>41</v>
      </c>
      <c r="I85" s="233" t="s">
        <v>1</v>
      </c>
      <c r="J85" s="234">
        <f t="shared" si="8"/>
        <v>426297.83999999997</v>
      </c>
      <c r="K85" s="234">
        <f t="shared" si="8"/>
        <v>550000</v>
      </c>
      <c r="L85" s="235">
        <f t="shared" si="8"/>
        <v>350000</v>
      </c>
      <c r="M85" s="137"/>
    </row>
    <row r="86" spans="1:13" ht="37.5" customHeight="1" x14ac:dyDescent="0.25">
      <c r="A86" s="189"/>
      <c r="B86" s="390" t="s">
        <v>22</v>
      </c>
      <c r="C86" s="391">
        <v>3</v>
      </c>
      <c r="D86" s="392">
        <v>10</v>
      </c>
      <c r="E86" s="393" t="s">
        <v>7</v>
      </c>
      <c r="F86" s="394" t="s">
        <v>31</v>
      </c>
      <c r="G86" s="393" t="s">
        <v>476</v>
      </c>
      <c r="H86" s="395" t="s">
        <v>41</v>
      </c>
      <c r="I86" s="396" t="s">
        <v>19</v>
      </c>
      <c r="J86" s="397">
        <f>350000+76297.84</f>
        <v>426297.83999999997</v>
      </c>
      <c r="K86" s="397">
        <v>550000</v>
      </c>
      <c r="L86" s="398">
        <v>350000</v>
      </c>
      <c r="M86" s="137"/>
    </row>
    <row r="87" spans="1:13" ht="27.75" customHeight="1" x14ac:dyDescent="0.25">
      <c r="A87" s="189"/>
      <c r="B87" s="436" t="s">
        <v>40</v>
      </c>
      <c r="C87" s="437">
        <v>4</v>
      </c>
      <c r="D87" s="438" t="s">
        <v>1</v>
      </c>
      <c r="E87" s="439" t="s">
        <v>1</v>
      </c>
      <c r="F87" s="440" t="s">
        <v>1</v>
      </c>
      <c r="G87" s="439" t="s">
        <v>1</v>
      </c>
      <c r="H87" s="441" t="s">
        <v>1</v>
      </c>
      <c r="I87" s="442" t="s">
        <v>1</v>
      </c>
      <c r="J87" s="443">
        <f>J88+J99</f>
        <v>4139408</v>
      </c>
      <c r="K87" s="443">
        <f>K88+K99</f>
        <v>7346452</v>
      </c>
      <c r="L87" s="444">
        <f>L88+L99</f>
        <v>4343367</v>
      </c>
      <c r="M87" s="137"/>
    </row>
    <row r="88" spans="1:13" ht="21" customHeight="1" x14ac:dyDescent="0.25">
      <c r="A88" s="189"/>
      <c r="B88" s="310" t="s">
        <v>39</v>
      </c>
      <c r="C88" s="311">
        <v>4</v>
      </c>
      <c r="D88" s="312">
        <v>9</v>
      </c>
      <c r="E88" s="313" t="s">
        <v>1</v>
      </c>
      <c r="F88" s="314" t="s">
        <v>1</v>
      </c>
      <c r="G88" s="313" t="s">
        <v>1</v>
      </c>
      <c r="H88" s="315" t="s">
        <v>1</v>
      </c>
      <c r="I88" s="316" t="s">
        <v>1</v>
      </c>
      <c r="J88" s="317">
        <f t="shared" ref="J88:L89" si="9">J89</f>
        <v>4039408</v>
      </c>
      <c r="K88" s="317">
        <f t="shared" si="9"/>
        <v>7196452</v>
      </c>
      <c r="L88" s="318">
        <f t="shared" si="9"/>
        <v>4193367</v>
      </c>
      <c r="M88" s="137"/>
    </row>
    <row r="89" spans="1:13" ht="65.25" customHeight="1" x14ac:dyDescent="0.25">
      <c r="A89" s="189"/>
      <c r="B89" s="319" t="s">
        <v>525</v>
      </c>
      <c r="C89" s="232">
        <v>4</v>
      </c>
      <c r="D89" s="279">
        <v>9</v>
      </c>
      <c r="E89" s="229" t="s">
        <v>7</v>
      </c>
      <c r="F89" s="230" t="s">
        <v>5</v>
      </c>
      <c r="G89" s="229" t="s">
        <v>4</v>
      </c>
      <c r="H89" s="231" t="s">
        <v>3</v>
      </c>
      <c r="I89" s="233" t="s">
        <v>1</v>
      </c>
      <c r="J89" s="234">
        <f t="shared" si="9"/>
        <v>4039408</v>
      </c>
      <c r="K89" s="234">
        <f t="shared" si="9"/>
        <v>7196452</v>
      </c>
      <c r="L89" s="235">
        <f t="shared" si="9"/>
        <v>4193367</v>
      </c>
      <c r="M89" s="137"/>
    </row>
    <row r="90" spans="1:13" ht="24" customHeight="1" x14ac:dyDescent="0.25">
      <c r="A90" s="189"/>
      <c r="B90" s="319" t="s">
        <v>448</v>
      </c>
      <c r="C90" s="232">
        <v>4</v>
      </c>
      <c r="D90" s="279">
        <v>9</v>
      </c>
      <c r="E90" s="229" t="s">
        <v>7</v>
      </c>
      <c r="F90" s="230" t="s">
        <v>31</v>
      </c>
      <c r="G90" s="229" t="s">
        <v>4</v>
      </c>
      <c r="H90" s="231" t="s">
        <v>3</v>
      </c>
      <c r="I90" s="233" t="s">
        <v>1</v>
      </c>
      <c r="J90" s="234">
        <f>J91+J96</f>
        <v>4039408</v>
      </c>
      <c r="K90" s="234">
        <f>K91+K96</f>
        <v>7196452</v>
      </c>
      <c r="L90" s="235">
        <f>L91+L96</f>
        <v>4193367</v>
      </c>
      <c r="M90" s="137"/>
    </row>
    <row r="91" spans="1:13" ht="30" customHeight="1" x14ac:dyDescent="0.25">
      <c r="A91" s="189"/>
      <c r="B91" s="319" t="s">
        <v>477</v>
      </c>
      <c r="C91" s="232">
        <v>4</v>
      </c>
      <c r="D91" s="279">
        <v>9</v>
      </c>
      <c r="E91" s="229" t="s">
        <v>7</v>
      </c>
      <c r="F91" s="230" t="s">
        <v>31</v>
      </c>
      <c r="G91" s="229" t="s">
        <v>30</v>
      </c>
      <c r="H91" s="231" t="s">
        <v>3</v>
      </c>
      <c r="I91" s="233" t="s">
        <v>1</v>
      </c>
      <c r="J91" s="234">
        <f t="shared" ref="J91:L92" si="10">J92</f>
        <v>2039408</v>
      </c>
      <c r="K91" s="234">
        <f>K92+K94</f>
        <v>4696452</v>
      </c>
      <c r="L91" s="235">
        <f t="shared" si="10"/>
        <v>2193367</v>
      </c>
      <c r="M91" s="137"/>
    </row>
    <row r="92" spans="1:13" ht="33.75" customHeight="1" x14ac:dyDescent="0.25">
      <c r="A92" s="189"/>
      <c r="B92" s="319" t="s">
        <v>37</v>
      </c>
      <c r="C92" s="232">
        <v>4</v>
      </c>
      <c r="D92" s="279">
        <v>9</v>
      </c>
      <c r="E92" s="229" t="s">
        <v>7</v>
      </c>
      <c r="F92" s="230" t="s">
        <v>31</v>
      </c>
      <c r="G92" s="229" t="s">
        <v>30</v>
      </c>
      <c r="H92" s="231" t="s">
        <v>549</v>
      </c>
      <c r="I92" s="233" t="s">
        <v>1</v>
      </c>
      <c r="J92" s="234">
        <f t="shared" si="10"/>
        <v>2039408</v>
      </c>
      <c r="K92" s="234">
        <f t="shared" si="10"/>
        <v>1539544</v>
      </c>
      <c r="L92" s="235">
        <f t="shared" si="10"/>
        <v>2193367</v>
      </c>
      <c r="M92" s="137"/>
    </row>
    <row r="93" spans="1:13" ht="34.5" customHeight="1" x14ac:dyDescent="0.25">
      <c r="A93" s="189"/>
      <c r="B93" s="390" t="s">
        <v>22</v>
      </c>
      <c r="C93" s="391">
        <v>4</v>
      </c>
      <c r="D93" s="392">
        <v>9</v>
      </c>
      <c r="E93" s="393" t="s">
        <v>7</v>
      </c>
      <c r="F93" s="394" t="s">
        <v>31</v>
      </c>
      <c r="G93" s="393" t="s">
        <v>30</v>
      </c>
      <c r="H93" s="395" t="s">
        <v>549</v>
      </c>
      <c r="I93" s="396" t="s">
        <v>19</v>
      </c>
      <c r="J93" s="397">
        <f>1039408+1000000</f>
        <v>2039408</v>
      </c>
      <c r="K93" s="397">
        <v>1539544</v>
      </c>
      <c r="L93" s="398">
        <v>2193367</v>
      </c>
      <c r="M93" s="137"/>
    </row>
    <row r="94" spans="1:13" ht="39" customHeight="1" x14ac:dyDescent="0.25">
      <c r="A94" s="189"/>
      <c r="B94" s="330" t="s">
        <v>526</v>
      </c>
      <c r="C94" s="265">
        <v>4</v>
      </c>
      <c r="D94" s="331">
        <v>9</v>
      </c>
      <c r="E94" s="262" t="s">
        <v>7</v>
      </c>
      <c r="F94" s="263" t="s">
        <v>31</v>
      </c>
      <c r="G94" s="262" t="s">
        <v>30</v>
      </c>
      <c r="H94" s="166" t="s">
        <v>593</v>
      </c>
      <c r="I94" s="266" t="s">
        <v>1</v>
      </c>
      <c r="J94" s="267">
        <f>J95</f>
        <v>0</v>
      </c>
      <c r="K94" s="267">
        <f>K95</f>
        <v>3156908</v>
      </c>
      <c r="L94" s="268">
        <v>0</v>
      </c>
      <c r="M94" s="137"/>
    </row>
    <row r="95" spans="1:13" ht="38.25" customHeight="1" x14ac:dyDescent="0.25">
      <c r="A95" s="189"/>
      <c r="B95" s="390" t="s">
        <v>22</v>
      </c>
      <c r="C95" s="391">
        <v>4</v>
      </c>
      <c r="D95" s="392">
        <v>9</v>
      </c>
      <c r="E95" s="393" t="s">
        <v>7</v>
      </c>
      <c r="F95" s="394" t="s">
        <v>31</v>
      </c>
      <c r="G95" s="393" t="s">
        <v>30</v>
      </c>
      <c r="H95" s="395" t="s">
        <v>593</v>
      </c>
      <c r="I95" s="396" t="s">
        <v>19</v>
      </c>
      <c r="J95" s="397">
        <v>0</v>
      </c>
      <c r="K95" s="397">
        <f>3154066+2842</f>
        <v>3156908</v>
      </c>
      <c r="L95" s="398">
        <v>0</v>
      </c>
      <c r="M95" s="137"/>
    </row>
    <row r="96" spans="1:13" ht="35.25" customHeight="1" x14ac:dyDescent="0.25">
      <c r="A96" s="189"/>
      <c r="B96" s="330" t="s">
        <v>478</v>
      </c>
      <c r="C96" s="265">
        <v>4</v>
      </c>
      <c r="D96" s="331">
        <v>9</v>
      </c>
      <c r="E96" s="262" t="s">
        <v>7</v>
      </c>
      <c r="F96" s="263" t="s">
        <v>31</v>
      </c>
      <c r="G96" s="262">
        <v>2</v>
      </c>
      <c r="H96" s="264" t="s">
        <v>3</v>
      </c>
      <c r="I96" s="266" t="s">
        <v>1</v>
      </c>
      <c r="J96" s="267">
        <f t="shared" ref="J96:L97" si="11">J97</f>
        <v>2000000</v>
      </c>
      <c r="K96" s="267">
        <f t="shared" si="11"/>
        <v>2500000</v>
      </c>
      <c r="L96" s="268">
        <f t="shared" si="11"/>
        <v>2000000</v>
      </c>
      <c r="M96" s="137"/>
    </row>
    <row r="97" spans="1:13" ht="19.5" customHeight="1" x14ac:dyDescent="0.25">
      <c r="A97" s="189"/>
      <c r="B97" s="586" t="s">
        <v>23</v>
      </c>
      <c r="C97" s="232">
        <v>4</v>
      </c>
      <c r="D97" s="279">
        <v>9</v>
      </c>
      <c r="E97" s="229" t="s">
        <v>7</v>
      </c>
      <c r="F97" s="230" t="s">
        <v>31</v>
      </c>
      <c r="G97" s="229" t="s">
        <v>30</v>
      </c>
      <c r="H97" s="231" t="s">
        <v>549</v>
      </c>
      <c r="I97" s="233" t="s">
        <v>1</v>
      </c>
      <c r="J97" s="234">
        <f t="shared" si="11"/>
        <v>2000000</v>
      </c>
      <c r="K97" s="234">
        <f t="shared" si="11"/>
        <v>2500000</v>
      </c>
      <c r="L97" s="235">
        <f t="shared" si="11"/>
        <v>2000000</v>
      </c>
      <c r="M97" s="137"/>
    </row>
    <row r="98" spans="1:13" ht="68.25" customHeight="1" x14ac:dyDescent="0.25">
      <c r="A98" s="189"/>
      <c r="B98" s="390" t="s">
        <v>22</v>
      </c>
      <c r="C98" s="391">
        <v>4</v>
      </c>
      <c r="D98" s="392">
        <v>9</v>
      </c>
      <c r="E98" s="393" t="s">
        <v>7</v>
      </c>
      <c r="F98" s="394" t="s">
        <v>31</v>
      </c>
      <c r="G98" s="393" t="s">
        <v>30</v>
      </c>
      <c r="H98" s="395" t="s">
        <v>549</v>
      </c>
      <c r="I98" s="396" t="s">
        <v>19</v>
      </c>
      <c r="J98" s="397">
        <v>2000000</v>
      </c>
      <c r="K98" s="397">
        <v>2500000</v>
      </c>
      <c r="L98" s="398">
        <v>2000000</v>
      </c>
      <c r="M98" s="137"/>
    </row>
    <row r="99" spans="1:13" ht="23.25" customHeight="1" x14ac:dyDescent="0.25">
      <c r="A99" s="189"/>
      <c r="B99" s="321" t="s">
        <v>35</v>
      </c>
      <c r="C99" s="322">
        <v>4</v>
      </c>
      <c r="D99" s="323">
        <v>12</v>
      </c>
      <c r="E99" s="324" t="s">
        <v>1</v>
      </c>
      <c r="F99" s="325" t="s">
        <v>1</v>
      </c>
      <c r="G99" s="324" t="s">
        <v>1</v>
      </c>
      <c r="H99" s="326" t="s">
        <v>1</v>
      </c>
      <c r="I99" s="327" t="s">
        <v>1</v>
      </c>
      <c r="J99" s="328">
        <f t="shared" ref="J99:L103" si="12">J100</f>
        <v>100000</v>
      </c>
      <c r="K99" s="328">
        <f t="shared" si="12"/>
        <v>150000</v>
      </c>
      <c r="L99" s="329">
        <f t="shared" si="12"/>
        <v>150000</v>
      </c>
      <c r="M99" s="137"/>
    </row>
    <row r="100" spans="1:13" ht="62.25" customHeight="1" x14ac:dyDescent="0.25">
      <c r="A100" s="189"/>
      <c r="B100" s="319" t="s">
        <v>525</v>
      </c>
      <c r="C100" s="232">
        <v>4</v>
      </c>
      <c r="D100" s="279">
        <v>12</v>
      </c>
      <c r="E100" s="229" t="s">
        <v>7</v>
      </c>
      <c r="F100" s="230" t="s">
        <v>5</v>
      </c>
      <c r="G100" s="229" t="s">
        <v>4</v>
      </c>
      <c r="H100" s="231" t="s">
        <v>3</v>
      </c>
      <c r="I100" s="233" t="s">
        <v>1</v>
      </c>
      <c r="J100" s="234">
        <f t="shared" si="12"/>
        <v>100000</v>
      </c>
      <c r="K100" s="234">
        <f t="shared" si="12"/>
        <v>150000</v>
      </c>
      <c r="L100" s="235">
        <f t="shared" si="12"/>
        <v>150000</v>
      </c>
      <c r="M100" s="137"/>
    </row>
    <row r="101" spans="1:13" ht="66" customHeight="1" x14ac:dyDescent="0.25">
      <c r="A101" s="189"/>
      <c r="B101" s="319" t="s">
        <v>448</v>
      </c>
      <c r="C101" s="232">
        <v>4</v>
      </c>
      <c r="D101" s="279">
        <v>12</v>
      </c>
      <c r="E101" s="229" t="s">
        <v>7</v>
      </c>
      <c r="F101" s="230" t="s">
        <v>31</v>
      </c>
      <c r="G101" s="229" t="s">
        <v>4</v>
      </c>
      <c r="H101" s="231" t="s">
        <v>3</v>
      </c>
      <c r="I101" s="233" t="s">
        <v>1</v>
      </c>
      <c r="J101" s="234">
        <f t="shared" si="12"/>
        <v>100000</v>
      </c>
      <c r="K101" s="234">
        <f t="shared" si="12"/>
        <v>150000</v>
      </c>
      <c r="L101" s="235">
        <f t="shared" si="12"/>
        <v>150000</v>
      </c>
      <c r="M101" s="137"/>
    </row>
    <row r="102" spans="1:13" ht="32.25" customHeight="1" x14ac:dyDescent="0.25">
      <c r="A102" s="189"/>
      <c r="B102" s="319" t="s">
        <v>479</v>
      </c>
      <c r="C102" s="232">
        <v>4</v>
      </c>
      <c r="D102" s="279">
        <v>12</v>
      </c>
      <c r="E102" s="229" t="s">
        <v>7</v>
      </c>
      <c r="F102" s="230" t="s">
        <v>31</v>
      </c>
      <c r="G102" s="229" t="s">
        <v>6</v>
      </c>
      <c r="H102" s="231" t="s">
        <v>3</v>
      </c>
      <c r="I102" s="233" t="s">
        <v>1</v>
      </c>
      <c r="J102" s="234">
        <f t="shared" si="12"/>
        <v>100000</v>
      </c>
      <c r="K102" s="234">
        <f t="shared" si="12"/>
        <v>150000</v>
      </c>
      <c r="L102" s="235">
        <f t="shared" si="12"/>
        <v>150000</v>
      </c>
      <c r="M102" s="137"/>
    </row>
    <row r="103" spans="1:13" ht="19.5" customHeight="1" x14ac:dyDescent="0.25">
      <c r="A103" s="189"/>
      <c r="B103" s="319" t="s">
        <v>480</v>
      </c>
      <c r="C103" s="232">
        <v>4</v>
      </c>
      <c r="D103" s="279">
        <v>12</v>
      </c>
      <c r="E103" s="229" t="s">
        <v>7</v>
      </c>
      <c r="F103" s="230" t="s">
        <v>31</v>
      </c>
      <c r="G103" s="229" t="s">
        <v>6</v>
      </c>
      <c r="H103" s="231" t="s">
        <v>481</v>
      </c>
      <c r="I103" s="233" t="s">
        <v>1</v>
      </c>
      <c r="J103" s="234">
        <f t="shared" si="12"/>
        <v>100000</v>
      </c>
      <c r="K103" s="234">
        <f t="shared" si="12"/>
        <v>150000</v>
      </c>
      <c r="L103" s="235">
        <f t="shared" si="12"/>
        <v>150000</v>
      </c>
      <c r="M103" s="137"/>
    </row>
    <row r="104" spans="1:13" ht="60" customHeight="1" x14ac:dyDescent="0.25">
      <c r="A104" s="189"/>
      <c r="B104" s="390" t="s">
        <v>22</v>
      </c>
      <c r="C104" s="391">
        <v>4</v>
      </c>
      <c r="D104" s="392">
        <v>12</v>
      </c>
      <c r="E104" s="393" t="s">
        <v>7</v>
      </c>
      <c r="F104" s="394" t="s">
        <v>31</v>
      </c>
      <c r="G104" s="393" t="s">
        <v>6</v>
      </c>
      <c r="H104" s="395" t="s">
        <v>481</v>
      </c>
      <c r="I104" s="396" t="s">
        <v>19</v>
      </c>
      <c r="J104" s="397">
        <v>100000</v>
      </c>
      <c r="K104" s="397">
        <v>150000</v>
      </c>
      <c r="L104" s="398">
        <v>150000</v>
      </c>
      <c r="M104" s="137"/>
    </row>
    <row r="105" spans="1:13" ht="21" customHeight="1" x14ac:dyDescent="0.25">
      <c r="A105" s="189"/>
      <c r="B105" s="436" t="s">
        <v>34</v>
      </c>
      <c r="C105" s="437">
        <v>5</v>
      </c>
      <c r="D105" s="438" t="s">
        <v>1</v>
      </c>
      <c r="E105" s="439" t="s">
        <v>1</v>
      </c>
      <c r="F105" s="440" t="s">
        <v>1</v>
      </c>
      <c r="G105" s="439" t="s">
        <v>1</v>
      </c>
      <c r="H105" s="441" t="s">
        <v>1</v>
      </c>
      <c r="I105" s="442" t="s">
        <v>1</v>
      </c>
      <c r="J105" s="443">
        <f>J106+J114+J125</f>
        <v>35112558.919999994</v>
      </c>
      <c r="K105" s="443">
        <f>K106+K114+K125</f>
        <v>69570993.810000002</v>
      </c>
      <c r="L105" s="444">
        <f>L106+L114+L125</f>
        <v>68574814.810000002</v>
      </c>
      <c r="M105" s="137"/>
    </row>
    <row r="106" spans="1:13" ht="21" customHeight="1" x14ac:dyDescent="0.25">
      <c r="A106" s="189"/>
      <c r="B106" s="310" t="s">
        <v>33</v>
      </c>
      <c r="C106" s="311">
        <v>5</v>
      </c>
      <c r="D106" s="312">
        <v>1</v>
      </c>
      <c r="E106" s="313" t="s">
        <v>1</v>
      </c>
      <c r="F106" s="314" t="s">
        <v>1</v>
      </c>
      <c r="G106" s="313" t="s">
        <v>1</v>
      </c>
      <c r="H106" s="315" t="s">
        <v>1</v>
      </c>
      <c r="I106" s="316" t="s">
        <v>1</v>
      </c>
      <c r="J106" s="317">
        <f t="shared" ref="J106:L107" si="13">J107</f>
        <v>32662907.5</v>
      </c>
      <c r="K106" s="317">
        <f t="shared" si="13"/>
        <v>58313265.310000002</v>
      </c>
      <c r="L106" s="318">
        <f t="shared" si="13"/>
        <v>58213265.310000002</v>
      </c>
      <c r="M106" s="137"/>
    </row>
    <row r="107" spans="1:13" ht="70.5" customHeight="1" x14ac:dyDescent="0.25">
      <c r="A107" s="189"/>
      <c r="B107" s="319" t="s">
        <v>525</v>
      </c>
      <c r="C107" s="232">
        <v>5</v>
      </c>
      <c r="D107" s="279">
        <v>1</v>
      </c>
      <c r="E107" s="229" t="s">
        <v>7</v>
      </c>
      <c r="F107" s="230" t="s">
        <v>5</v>
      </c>
      <c r="G107" s="229" t="s">
        <v>4</v>
      </c>
      <c r="H107" s="231" t="s">
        <v>3</v>
      </c>
      <c r="I107" s="233" t="s">
        <v>1</v>
      </c>
      <c r="J107" s="234">
        <f t="shared" si="13"/>
        <v>32662907.5</v>
      </c>
      <c r="K107" s="234">
        <f t="shared" si="13"/>
        <v>58313265.310000002</v>
      </c>
      <c r="L107" s="235">
        <f t="shared" si="13"/>
        <v>58213265.310000002</v>
      </c>
      <c r="M107" s="137"/>
    </row>
    <row r="108" spans="1:13" ht="24" customHeight="1" x14ac:dyDescent="0.25">
      <c r="A108" s="189"/>
      <c r="B108" s="319" t="s">
        <v>448</v>
      </c>
      <c r="C108" s="232">
        <v>5</v>
      </c>
      <c r="D108" s="279">
        <v>1</v>
      </c>
      <c r="E108" s="229" t="s">
        <v>7</v>
      </c>
      <c r="F108" s="230" t="s">
        <v>31</v>
      </c>
      <c r="G108" s="229" t="s">
        <v>4</v>
      </c>
      <c r="H108" s="231" t="s">
        <v>3</v>
      </c>
      <c r="I108" s="233" t="s">
        <v>1</v>
      </c>
      <c r="J108" s="234">
        <f>J109+J112</f>
        <v>32662907.5</v>
      </c>
      <c r="K108" s="234">
        <f>K109+K112</f>
        <v>58313265.310000002</v>
      </c>
      <c r="L108" s="235">
        <f>L109+L112</f>
        <v>58213265.310000002</v>
      </c>
      <c r="M108" s="137"/>
    </row>
    <row r="109" spans="1:13" ht="36" customHeight="1" x14ac:dyDescent="0.25">
      <c r="A109" s="189"/>
      <c r="B109" s="319" t="s">
        <v>482</v>
      </c>
      <c r="C109" s="232">
        <v>5</v>
      </c>
      <c r="D109" s="279">
        <v>1</v>
      </c>
      <c r="E109" s="229" t="s">
        <v>7</v>
      </c>
      <c r="F109" s="230" t="s">
        <v>31</v>
      </c>
      <c r="G109" s="229" t="s">
        <v>21</v>
      </c>
      <c r="H109" s="231" t="s">
        <v>3</v>
      </c>
      <c r="I109" s="233" t="s">
        <v>1</v>
      </c>
      <c r="J109" s="234">
        <f t="shared" ref="J109:L110" si="14">J110</f>
        <v>100000</v>
      </c>
      <c r="K109" s="234">
        <f t="shared" si="14"/>
        <v>150000</v>
      </c>
      <c r="L109" s="235">
        <f t="shared" si="14"/>
        <v>50000</v>
      </c>
      <c r="M109" s="137"/>
    </row>
    <row r="110" spans="1:13" ht="18" customHeight="1" x14ac:dyDescent="0.25">
      <c r="A110" s="189"/>
      <c r="B110" s="319" t="s">
        <v>32</v>
      </c>
      <c r="C110" s="232">
        <v>5</v>
      </c>
      <c r="D110" s="279">
        <v>1</v>
      </c>
      <c r="E110" s="229" t="s">
        <v>7</v>
      </c>
      <c r="F110" s="230" t="s">
        <v>31</v>
      </c>
      <c r="G110" s="229" t="s">
        <v>21</v>
      </c>
      <c r="H110" s="231" t="s">
        <v>29</v>
      </c>
      <c r="I110" s="233" t="s">
        <v>1</v>
      </c>
      <c r="J110" s="234">
        <f t="shared" si="14"/>
        <v>100000</v>
      </c>
      <c r="K110" s="234">
        <f t="shared" si="14"/>
        <v>150000</v>
      </c>
      <c r="L110" s="235">
        <f t="shared" si="14"/>
        <v>50000</v>
      </c>
      <c r="M110" s="137"/>
    </row>
    <row r="111" spans="1:13" ht="32.25" customHeight="1" x14ac:dyDescent="0.25">
      <c r="A111" s="189"/>
      <c r="B111" s="390" t="s">
        <v>22</v>
      </c>
      <c r="C111" s="391">
        <v>5</v>
      </c>
      <c r="D111" s="392">
        <v>1</v>
      </c>
      <c r="E111" s="393" t="s">
        <v>7</v>
      </c>
      <c r="F111" s="394" t="s">
        <v>31</v>
      </c>
      <c r="G111" s="393" t="s">
        <v>21</v>
      </c>
      <c r="H111" s="395" t="s">
        <v>29</v>
      </c>
      <c r="I111" s="396" t="s">
        <v>19</v>
      </c>
      <c r="J111" s="397">
        <v>100000</v>
      </c>
      <c r="K111" s="397">
        <v>150000</v>
      </c>
      <c r="L111" s="398">
        <v>50000</v>
      </c>
      <c r="M111" s="137"/>
    </row>
    <row r="112" spans="1:13" ht="50.25" customHeight="1" x14ac:dyDescent="0.25">
      <c r="A112" s="189"/>
      <c r="B112" s="330" t="s">
        <v>547</v>
      </c>
      <c r="C112" s="265">
        <v>5</v>
      </c>
      <c r="D112" s="331">
        <v>1</v>
      </c>
      <c r="E112" s="262" t="s">
        <v>7</v>
      </c>
      <c r="F112" s="263" t="s">
        <v>31</v>
      </c>
      <c r="G112" s="262">
        <v>13</v>
      </c>
      <c r="H112" s="264" t="s">
        <v>546</v>
      </c>
      <c r="I112" s="266" t="s">
        <v>1</v>
      </c>
      <c r="J112" s="267">
        <f>J113</f>
        <v>32562907.5</v>
      </c>
      <c r="K112" s="267">
        <f>K113</f>
        <v>58163265.310000002</v>
      </c>
      <c r="L112" s="268">
        <f>L113</f>
        <v>58163265.310000002</v>
      </c>
      <c r="M112" s="137"/>
    </row>
    <row r="113" spans="1:13" ht="34.5" customHeight="1" x14ac:dyDescent="0.25">
      <c r="A113" s="189"/>
      <c r="B113" s="390" t="s">
        <v>531</v>
      </c>
      <c r="C113" s="391">
        <v>5</v>
      </c>
      <c r="D113" s="392">
        <v>1</v>
      </c>
      <c r="E113" s="393" t="s">
        <v>7</v>
      </c>
      <c r="F113" s="394" t="s">
        <v>31</v>
      </c>
      <c r="G113" s="393">
        <v>13</v>
      </c>
      <c r="H113" s="395" t="s">
        <v>546</v>
      </c>
      <c r="I113" s="396" t="s">
        <v>532</v>
      </c>
      <c r="J113" s="614">
        <f>30000000+2562907.5</f>
        <v>32562907.5</v>
      </c>
      <c r="K113" s="397">
        <f>58140000+23265.31</f>
        <v>58163265.310000002</v>
      </c>
      <c r="L113" s="398">
        <f>58140000+23265.31</f>
        <v>58163265.310000002</v>
      </c>
      <c r="M113" s="137"/>
    </row>
    <row r="114" spans="1:13" ht="23.25" customHeight="1" x14ac:dyDescent="0.25">
      <c r="A114" s="189"/>
      <c r="B114" s="321" t="s">
        <v>28</v>
      </c>
      <c r="C114" s="322">
        <v>5</v>
      </c>
      <c r="D114" s="323">
        <v>2</v>
      </c>
      <c r="E114" s="324" t="s">
        <v>1</v>
      </c>
      <c r="F114" s="325" t="s">
        <v>1</v>
      </c>
      <c r="G114" s="324" t="s">
        <v>1</v>
      </c>
      <c r="H114" s="326" t="s">
        <v>1</v>
      </c>
      <c r="I114" s="327" t="s">
        <v>1</v>
      </c>
      <c r="J114" s="328">
        <f t="shared" ref="J114:L118" si="15">J115</f>
        <v>987102.41</v>
      </c>
      <c r="K114" s="328">
        <f t="shared" si="15"/>
        <v>10714433</v>
      </c>
      <c r="L114" s="329">
        <f t="shared" si="15"/>
        <v>970000</v>
      </c>
      <c r="M114" s="137"/>
    </row>
    <row r="115" spans="1:13" ht="60.75" customHeight="1" x14ac:dyDescent="0.25">
      <c r="A115" s="189"/>
      <c r="B115" s="319" t="s">
        <v>525</v>
      </c>
      <c r="C115" s="232">
        <v>5</v>
      </c>
      <c r="D115" s="279">
        <v>2</v>
      </c>
      <c r="E115" s="229" t="s">
        <v>7</v>
      </c>
      <c r="F115" s="230" t="s">
        <v>5</v>
      </c>
      <c r="G115" s="229" t="s">
        <v>4</v>
      </c>
      <c r="H115" s="231" t="s">
        <v>3</v>
      </c>
      <c r="I115" s="233" t="s">
        <v>1</v>
      </c>
      <c r="J115" s="234">
        <f t="shared" si="15"/>
        <v>987102.41</v>
      </c>
      <c r="K115" s="234">
        <f t="shared" si="15"/>
        <v>10714433</v>
      </c>
      <c r="L115" s="235">
        <f t="shared" si="15"/>
        <v>970000</v>
      </c>
      <c r="M115" s="137"/>
    </row>
    <row r="116" spans="1:13" ht="24" customHeight="1" x14ac:dyDescent="0.25">
      <c r="A116" s="189"/>
      <c r="B116" s="319" t="s">
        <v>448</v>
      </c>
      <c r="C116" s="232">
        <v>5</v>
      </c>
      <c r="D116" s="279">
        <v>2</v>
      </c>
      <c r="E116" s="229" t="s">
        <v>7</v>
      </c>
      <c r="F116" s="230" t="s">
        <v>31</v>
      </c>
      <c r="G116" s="229" t="s">
        <v>4</v>
      </c>
      <c r="H116" s="231" t="s">
        <v>3</v>
      </c>
      <c r="I116" s="233" t="s">
        <v>1</v>
      </c>
      <c r="J116" s="234">
        <f t="shared" si="15"/>
        <v>987102.41</v>
      </c>
      <c r="K116" s="234">
        <f t="shared" si="15"/>
        <v>10714433</v>
      </c>
      <c r="L116" s="235">
        <f t="shared" si="15"/>
        <v>970000</v>
      </c>
      <c r="M116" s="137"/>
    </row>
    <row r="117" spans="1:13" ht="32.25" customHeight="1" x14ac:dyDescent="0.25">
      <c r="A117" s="189"/>
      <c r="B117" s="319" t="s">
        <v>483</v>
      </c>
      <c r="C117" s="232">
        <v>5</v>
      </c>
      <c r="D117" s="279">
        <v>2</v>
      </c>
      <c r="E117" s="229" t="s">
        <v>7</v>
      </c>
      <c r="F117" s="230" t="s">
        <v>31</v>
      </c>
      <c r="G117" s="229" t="s">
        <v>47</v>
      </c>
      <c r="H117" s="231" t="s">
        <v>3</v>
      </c>
      <c r="I117" s="233" t="s">
        <v>1</v>
      </c>
      <c r="J117" s="234">
        <f t="shared" si="15"/>
        <v>987102.41</v>
      </c>
      <c r="K117" s="234">
        <f>K118+K121+K123</f>
        <v>10714433</v>
      </c>
      <c r="L117" s="235">
        <f t="shared" si="15"/>
        <v>970000</v>
      </c>
      <c r="M117" s="137"/>
    </row>
    <row r="118" spans="1:13" ht="29.25" customHeight="1" x14ac:dyDescent="0.25">
      <c r="A118" s="189"/>
      <c r="B118" s="319" t="s">
        <v>27</v>
      </c>
      <c r="C118" s="232">
        <v>5</v>
      </c>
      <c r="D118" s="279">
        <v>2</v>
      </c>
      <c r="E118" s="229" t="s">
        <v>7</v>
      </c>
      <c r="F118" s="230" t="s">
        <v>31</v>
      </c>
      <c r="G118" s="229" t="s">
        <v>47</v>
      </c>
      <c r="H118" s="231" t="s">
        <v>26</v>
      </c>
      <c r="I118" s="233" t="s">
        <v>1</v>
      </c>
      <c r="J118" s="234">
        <f>J119+J120</f>
        <v>987102.41</v>
      </c>
      <c r="K118" s="234">
        <f t="shared" si="15"/>
        <v>970000</v>
      </c>
      <c r="L118" s="235">
        <f t="shared" si="15"/>
        <v>970000</v>
      </c>
      <c r="M118" s="137"/>
    </row>
    <row r="119" spans="1:13" ht="35.25" customHeight="1" x14ac:dyDescent="0.25">
      <c r="A119" s="189"/>
      <c r="B119" s="390" t="s">
        <v>22</v>
      </c>
      <c r="C119" s="391">
        <v>5</v>
      </c>
      <c r="D119" s="392">
        <v>2</v>
      </c>
      <c r="E119" s="393" t="s">
        <v>7</v>
      </c>
      <c r="F119" s="394" t="s">
        <v>31</v>
      </c>
      <c r="G119" s="393" t="s">
        <v>47</v>
      </c>
      <c r="H119" s="395" t="s">
        <v>26</v>
      </c>
      <c r="I119" s="396" t="s">
        <v>19</v>
      </c>
      <c r="J119" s="397">
        <v>970000</v>
      </c>
      <c r="K119" s="397">
        <v>970000</v>
      </c>
      <c r="L119" s="398">
        <v>970000</v>
      </c>
      <c r="M119" s="137"/>
    </row>
    <row r="120" spans="1:13" ht="35.25" customHeight="1" x14ac:dyDescent="0.25">
      <c r="A120" s="518"/>
      <c r="B120" s="605" t="s">
        <v>55</v>
      </c>
      <c r="C120" s="391">
        <v>5</v>
      </c>
      <c r="D120" s="392">
        <v>2</v>
      </c>
      <c r="E120" s="393" t="s">
        <v>7</v>
      </c>
      <c r="F120" s="394" t="s">
        <v>31</v>
      </c>
      <c r="G120" s="393" t="s">
        <v>47</v>
      </c>
      <c r="H120" s="395" t="s">
        <v>26</v>
      </c>
      <c r="I120" s="396">
        <v>850</v>
      </c>
      <c r="J120" s="614">
        <v>17102.41</v>
      </c>
      <c r="K120" s="397">
        <v>0</v>
      </c>
      <c r="L120" s="549">
        <v>0</v>
      </c>
      <c r="M120" s="137"/>
    </row>
    <row r="121" spans="1:13" ht="72" customHeight="1" x14ac:dyDescent="0.25">
      <c r="A121" s="518"/>
      <c r="B121" s="195" t="s">
        <v>594</v>
      </c>
      <c r="C121" s="241">
        <v>5</v>
      </c>
      <c r="D121" s="281">
        <v>2</v>
      </c>
      <c r="E121" s="238">
        <v>85</v>
      </c>
      <c r="F121" s="239">
        <v>4</v>
      </c>
      <c r="G121" s="238">
        <v>4</v>
      </c>
      <c r="H121" s="240" t="s">
        <v>595</v>
      </c>
      <c r="I121" s="242"/>
      <c r="J121" s="243">
        <f>J122</f>
        <v>0</v>
      </c>
      <c r="K121" s="243">
        <f>K122</f>
        <v>9452100</v>
      </c>
      <c r="L121" s="343">
        <f>L122</f>
        <v>0</v>
      </c>
      <c r="M121" s="137"/>
    </row>
    <row r="122" spans="1:13" ht="43.5" customHeight="1" x14ac:dyDescent="0.25">
      <c r="A122" s="518"/>
      <c r="B122" s="585" t="s">
        <v>22</v>
      </c>
      <c r="C122" s="391">
        <v>5</v>
      </c>
      <c r="D122" s="392">
        <v>2</v>
      </c>
      <c r="E122" s="393">
        <v>85</v>
      </c>
      <c r="F122" s="394">
        <v>4</v>
      </c>
      <c r="G122" s="393">
        <v>4</v>
      </c>
      <c r="H122" s="395" t="s">
        <v>595</v>
      </c>
      <c r="I122" s="396">
        <v>240</v>
      </c>
      <c r="J122" s="397">
        <v>0</v>
      </c>
      <c r="K122" s="397">
        <v>9452100</v>
      </c>
      <c r="L122" s="549">
        <v>0</v>
      </c>
      <c r="M122" s="137"/>
    </row>
    <row r="123" spans="1:13" ht="49.5" customHeight="1" x14ac:dyDescent="0.25">
      <c r="A123" s="518"/>
      <c r="B123" s="519" t="s">
        <v>611</v>
      </c>
      <c r="C123" s="241">
        <v>5</v>
      </c>
      <c r="D123" s="281">
        <v>2</v>
      </c>
      <c r="E123" s="238">
        <v>85</v>
      </c>
      <c r="F123" s="239">
        <v>4</v>
      </c>
      <c r="G123" s="238">
        <v>4</v>
      </c>
      <c r="H123" s="165" t="s">
        <v>612</v>
      </c>
      <c r="I123" s="242"/>
      <c r="J123" s="243">
        <f>J124</f>
        <v>0</v>
      </c>
      <c r="K123" s="243">
        <f>K124</f>
        <v>292333</v>
      </c>
      <c r="L123" s="343">
        <f>L124</f>
        <v>0</v>
      </c>
      <c r="M123" s="137"/>
    </row>
    <row r="124" spans="1:13" ht="43.5" customHeight="1" x14ac:dyDescent="0.25">
      <c r="A124" s="518"/>
      <c r="B124" s="585" t="s">
        <v>22</v>
      </c>
      <c r="C124" s="391">
        <v>5</v>
      </c>
      <c r="D124" s="392">
        <v>2</v>
      </c>
      <c r="E124" s="393">
        <v>85</v>
      </c>
      <c r="F124" s="394">
        <v>4</v>
      </c>
      <c r="G124" s="393">
        <v>4</v>
      </c>
      <c r="H124" s="395" t="s">
        <v>612</v>
      </c>
      <c r="I124" s="396">
        <v>240</v>
      </c>
      <c r="J124" s="397">
        <v>0</v>
      </c>
      <c r="K124" s="397">
        <f>292280+53</f>
        <v>292333</v>
      </c>
      <c r="L124" s="549">
        <v>0</v>
      </c>
      <c r="M124" s="137"/>
    </row>
    <row r="125" spans="1:13" ht="37.5" customHeight="1" x14ac:dyDescent="0.25">
      <c r="A125" s="189"/>
      <c r="B125" s="321" t="s">
        <v>25</v>
      </c>
      <c r="C125" s="322">
        <v>5</v>
      </c>
      <c r="D125" s="323">
        <v>3</v>
      </c>
      <c r="E125" s="324" t="s">
        <v>1</v>
      </c>
      <c r="F125" s="325" t="s">
        <v>1</v>
      </c>
      <c r="G125" s="324" t="s">
        <v>1</v>
      </c>
      <c r="H125" s="326" t="s">
        <v>1</v>
      </c>
      <c r="I125" s="327" t="s">
        <v>1</v>
      </c>
      <c r="J125" s="328">
        <f t="shared" ref="J125:L126" si="16">J126</f>
        <v>1462549.01</v>
      </c>
      <c r="K125" s="328">
        <f t="shared" si="16"/>
        <v>543295.5</v>
      </c>
      <c r="L125" s="329">
        <f t="shared" si="16"/>
        <v>9391549.5</v>
      </c>
      <c r="M125" s="137"/>
    </row>
    <row r="126" spans="1:13" ht="64.5" customHeight="1" x14ac:dyDescent="0.25">
      <c r="A126" s="189"/>
      <c r="B126" s="319" t="s">
        <v>525</v>
      </c>
      <c r="C126" s="232">
        <v>5</v>
      </c>
      <c r="D126" s="279">
        <v>3</v>
      </c>
      <c r="E126" s="229" t="s">
        <v>7</v>
      </c>
      <c r="F126" s="230" t="s">
        <v>5</v>
      </c>
      <c r="G126" s="229" t="s">
        <v>4</v>
      </c>
      <c r="H126" s="231" t="s">
        <v>3</v>
      </c>
      <c r="I126" s="233" t="s">
        <v>1</v>
      </c>
      <c r="J126" s="234">
        <f t="shared" si="16"/>
        <v>1462549.01</v>
      </c>
      <c r="K126" s="234">
        <f t="shared" si="16"/>
        <v>543295.5</v>
      </c>
      <c r="L126" s="235">
        <f t="shared" si="16"/>
        <v>9391549.5</v>
      </c>
      <c r="M126" s="137"/>
    </row>
    <row r="127" spans="1:13" ht="38.25" customHeight="1" x14ac:dyDescent="0.25">
      <c r="A127" s="189"/>
      <c r="B127" s="319" t="s">
        <v>448</v>
      </c>
      <c r="C127" s="232">
        <v>5</v>
      </c>
      <c r="D127" s="279">
        <v>3</v>
      </c>
      <c r="E127" s="229" t="s">
        <v>7</v>
      </c>
      <c r="F127" s="230" t="s">
        <v>31</v>
      </c>
      <c r="G127" s="229" t="s">
        <v>4</v>
      </c>
      <c r="H127" s="231" t="s">
        <v>3</v>
      </c>
      <c r="I127" s="233" t="s">
        <v>1</v>
      </c>
      <c r="J127" s="234">
        <f>J128+J131</f>
        <v>1462549.01</v>
      </c>
      <c r="K127" s="234">
        <f>K128+K131</f>
        <v>543295.5</v>
      </c>
      <c r="L127" s="235">
        <f>L128+L131</f>
        <v>9391549.5</v>
      </c>
      <c r="M127" s="137"/>
    </row>
    <row r="128" spans="1:13" ht="53.25" customHeight="1" x14ac:dyDescent="0.25">
      <c r="A128" s="189"/>
      <c r="B128" s="319" t="s">
        <v>484</v>
      </c>
      <c r="C128" s="232">
        <v>5</v>
      </c>
      <c r="D128" s="279">
        <v>3</v>
      </c>
      <c r="E128" s="229" t="s">
        <v>7</v>
      </c>
      <c r="F128" s="230" t="s">
        <v>31</v>
      </c>
      <c r="G128" s="229" t="s">
        <v>38</v>
      </c>
      <c r="H128" s="231" t="s">
        <v>3</v>
      </c>
      <c r="I128" s="233" t="s">
        <v>1</v>
      </c>
      <c r="J128" s="234">
        <f t="shared" ref="J128:L129" si="17">J129</f>
        <v>1462549.01</v>
      </c>
      <c r="K128" s="234">
        <f t="shared" si="17"/>
        <v>543295.5</v>
      </c>
      <c r="L128" s="235">
        <f t="shared" si="17"/>
        <v>9391549.5</v>
      </c>
      <c r="M128" s="137"/>
    </row>
    <row r="129" spans="1:13" ht="21" customHeight="1" x14ac:dyDescent="0.25">
      <c r="A129" s="189"/>
      <c r="B129" s="319" t="s">
        <v>485</v>
      </c>
      <c r="C129" s="232">
        <v>5</v>
      </c>
      <c r="D129" s="279">
        <v>3</v>
      </c>
      <c r="E129" s="229" t="s">
        <v>7</v>
      </c>
      <c r="F129" s="230" t="s">
        <v>31</v>
      </c>
      <c r="G129" s="229" t="s">
        <v>38</v>
      </c>
      <c r="H129" s="231" t="s">
        <v>24</v>
      </c>
      <c r="I129" s="233" t="s">
        <v>1</v>
      </c>
      <c r="J129" s="234">
        <f t="shared" si="17"/>
        <v>1462549.01</v>
      </c>
      <c r="K129" s="234">
        <f t="shared" si="17"/>
        <v>543295.5</v>
      </c>
      <c r="L129" s="235">
        <f t="shared" si="17"/>
        <v>9391549.5</v>
      </c>
      <c r="M129" s="137"/>
    </row>
    <row r="130" spans="1:13" ht="31.5" customHeight="1" x14ac:dyDescent="0.25">
      <c r="A130" s="189"/>
      <c r="B130" s="390" t="s">
        <v>22</v>
      </c>
      <c r="C130" s="391">
        <v>5</v>
      </c>
      <c r="D130" s="392">
        <v>3</v>
      </c>
      <c r="E130" s="393" t="s">
        <v>7</v>
      </c>
      <c r="F130" s="394" t="s">
        <v>31</v>
      </c>
      <c r="G130" s="393" t="s">
        <v>38</v>
      </c>
      <c r="H130" s="395" t="s">
        <v>24</v>
      </c>
      <c r="I130" s="396" t="s">
        <v>19</v>
      </c>
      <c r="J130" s="614">
        <f>2392854-1403297.84+3053002.76-2562907.5-17102.41</f>
        <v>1462549.01</v>
      </c>
      <c r="K130" s="397">
        <f>569455.81-26160.31</f>
        <v>543295.5</v>
      </c>
      <c r="L130" s="398">
        <f>9414814.81-23265.31</f>
        <v>9391549.5</v>
      </c>
      <c r="M130" s="137"/>
    </row>
    <row r="131" spans="1:13" ht="39.75" customHeight="1" x14ac:dyDescent="0.25">
      <c r="A131" s="189"/>
      <c r="B131" s="330" t="s">
        <v>478</v>
      </c>
      <c r="C131" s="265">
        <v>5</v>
      </c>
      <c r="D131" s="331">
        <v>3</v>
      </c>
      <c r="E131" s="262" t="s">
        <v>7</v>
      </c>
      <c r="F131" s="263" t="s">
        <v>31</v>
      </c>
      <c r="G131" s="262" t="s">
        <v>36</v>
      </c>
      <c r="H131" s="264" t="s">
        <v>3</v>
      </c>
      <c r="I131" s="266" t="s">
        <v>1</v>
      </c>
      <c r="J131" s="267">
        <f t="shared" ref="J131:L132" si="18">J132</f>
        <v>0</v>
      </c>
      <c r="K131" s="267">
        <f t="shared" si="18"/>
        <v>0</v>
      </c>
      <c r="L131" s="268">
        <f t="shared" si="18"/>
        <v>0</v>
      </c>
      <c r="M131" s="137"/>
    </row>
    <row r="132" spans="1:13" ht="21" customHeight="1" x14ac:dyDescent="0.25">
      <c r="A132" s="189"/>
      <c r="B132" s="319" t="s">
        <v>23</v>
      </c>
      <c r="C132" s="232">
        <v>5</v>
      </c>
      <c r="D132" s="279">
        <v>3</v>
      </c>
      <c r="E132" s="229" t="s">
        <v>7</v>
      </c>
      <c r="F132" s="230" t="s">
        <v>31</v>
      </c>
      <c r="G132" s="229" t="s">
        <v>36</v>
      </c>
      <c r="H132" s="231" t="s">
        <v>20</v>
      </c>
      <c r="I132" s="233" t="s">
        <v>1</v>
      </c>
      <c r="J132" s="234">
        <f t="shared" si="18"/>
        <v>0</v>
      </c>
      <c r="K132" s="234">
        <f t="shared" si="18"/>
        <v>0</v>
      </c>
      <c r="L132" s="235">
        <f t="shared" si="18"/>
        <v>0</v>
      </c>
      <c r="M132" s="137"/>
    </row>
    <row r="133" spans="1:13" ht="40.5" customHeight="1" x14ac:dyDescent="0.25">
      <c r="A133" s="189"/>
      <c r="B133" s="390" t="s">
        <v>22</v>
      </c>
      <c r="C133" s="391">
        <v>5</v>
      </c>
      <c r="D133" s="392">
        <v>3</v>
      </c>
      <c r="E133" s="393" t="s">
        <v>7</v>
      </c>
      <c r="F133" s="394" t="s">
        <v>31</v>
      </c>
      <c r="G133" s="393" t="s">
        <v>36</v>
      </c>
      <c r="H133" s="395" t="s">
        <v>20</v>
      </c>
      <c r="I133" s="396" t="s">
        <v>19</v>
      </c>
      <c r="J133" s="397"/>
      <c r="K133" s="397"/>
      <c r="L133" s="398"/>
      <c r="M133" s="137"/>
    </row>
    <row r="134" spans="1:13" ht="36" customHeight="1" x14ac:dyDescent="0.25">
      <c r="A134" s="189"/>
      <c r="B134" s="330" t="s">
        <v>527</v>
      </c>
      <c r="C134" s="265">
        <v>4</v>
      </c>
      <c r="D134" s="331">
        <v>9</v>
      </c>
      <c r="E134" s="262" t="s">
        <v>7</v>
      </c>
      <c r="F134" s="263" t="s">
        <v>528</v>
      </c>
      <c r="G134" s="262" t="s">
        <v>4</v>
      </c>
      <c r="H134" s="264" t="s">
        <v>3</v>
      </c>
      <c r="I134" s="266" t="s">
        <v>1</v>
      </c>
      <c r="J134" s="267"/>
      <c r="K134" s="267">
        <v>0</v>
      </c>
      <c r="L134" s="268">
        <v>0</v>
      </c>
      <c r="M134" s="137"/>
    </row>
    <row r="135" spans="1:13" ht="49.5" customHeight="1" x14ac:dyDescent="0.25">
      <c r="A135" s="189"/>
      <c r="B135" s="319" t="s">
        <v>529</v>
      </c>
      <c r="C135" s="232">
        <v>4</v>
      </c>
      <c r="D135" s="279">
        <v>9</v>
      </c>
      <c r="E135" s="229" t="s">
        <v>7</v>
      </c>
      <c r="F135" s="230" t="s">
        <v>528</v>
      </c>
      <c r="G135" s="229" t="s">
        <v>521</v>
      </c>
      <c r="H135" s="231" t="s">
        <v>3</v>
      </c>
      <c r="I135" s="233" t="s">
        <v>1</v>
      </c>
      <c r="J135" s="234"/>
      <c r="K135" s="234">
        <v>0</v>
      </c>
      <c r="L135" s="235">
        <v>0</v>
      </c>
      <c r="M135" s="137"/>
    </row>
    <row r="136" spans="1:13" ht="29.25" customHeight="1" x14ac:dyDescent="0.25">
      <c r="A136" s="189"/>
      <c r="B136" s="319" t="s">
        <v>530</v>
      </c>
      <c r="C136" s="232">
        <v>4</v>
      </c>
      <c r="D136" s="279">
        <v>9</v>
      </c>
      <c r="E136" s="229" t="s">
        <v>7</v>
      </c>
      <c r="F136" s="230" t="s">
        <v>528</v>
      </c>
      <c r="G136" s="229" t="s">
        <v>521</v>
      </c>
      <c r="H136" s="231" t="s">
        <v>522</v>
      </c>
      <c r="I136" s="233" t="s">
        <v>1</v>
      </c>
      <c r="J136" s="234"/>
      <c r="K136" s="234">
        <v>0</v>
      </c>
      <c r="L136" s="235">
        <v>0</v>
      </c>
      <c r="M136" s="137"/>
    </row>
    <row r="137" spans="1:13" ht="29.25" customHeight="1" x14ac:dyDescent="0.25">
      <c r="A137" s="189"/>
      <c r="B137" s="320" t="s">
        <v>22</v>
      </c>
      <c r="C137" s="241">
        <v>4</v>
      </c>
      <c r="D137" s="281">
        <v>9</v>
      </c>
      <c r="E137" s="238" t="s">
        <v>7</v>
      </c>
      <c r="F137" s="239" t="s">
        <v>528</v>
      </c>
      <c r="G137" s="238" t="s">
        <v>521</v>
      </c>
      <c r="H137" s="240" t="s">
        <v>522</v>
      </c>
      <c r="I137" s="242" t="s">
        <v>19</v>
      </c>
      <c r="J137" s="243"/>
      <c r="K137" s="243">
        <v>0</v>
      </c>
      <c r="L137" s="244">
        <v>0</v>
      </c>
      <c r="M137" s="137"/>
    </row>
    <row r="138" spans="1:13" ht="18.75" customHeight="1" x14ac:dyDescent="0.25">
      <c r="A138" s="189"/>
      <c r="B138" s="436" t="s">
        <v>18</v>
      </c>
      <c r="C138" s="437">
        <v>8</v>
      </c>
      <c r="D138" s="438" t="s">
        <v>1</v>
      </c>
      <c r="E138" s="439" t="s">
        <v>1</v>
      </c>
      <c r="F138" s="440" t="s">
        <v>1</v>
      </c>
      <c r="G138" s="439" t="s">
        <v>1</v>
      </c>
      <c r="H138" s="441" t="s">
        <v>1</v>
      </c>
      <c r="I138" s="442" t="s">
        <v>1</v>
      </c>
      <c r="J138" s="443">
        <f t="shared" ref="J138:L141" si="19">J139</f>
        <v>9485598.8099999987</v>
      </c>
      <c r="K138" s="443">
        <f t="shared" si="19"/>
        <v>7003897</v>
      </c>
      <c r="L138" s="444">
        <f t="shared" si="19"/>
        <v>7003897</v>
      </c>
      <c r="M138" s="137"/>
    </row>
    <row r="139" spans="1:13" ht="18.75" customHeight="1" x14ac:dyDescent="0.25">
      <c r="A139" s="189"/>
      <c r="B139" s="310" t="s">
        <v>17</v>
      </c>
      <c r="C139" s="311">
        <v>8</v>
      </c>
      <c r="D139" s="312">
        <v>1</v>
      </c>
      <c r="E139" s="313" t="s">
        <v>1</v>
      </c>
      <c r="F139" s="314" t="s">
        <v>1</v>
      </c>
      <c r="G139" s="313" t="s">
        <v>1</v>
      </c>
      <c r="H139" s="315" t="s">
        <v>1</v>
      </c>
      <c r="I139" s="316" t="s">
        <v>1</v>
      </c>
      <c r="J139" s="317">
        <f t="shared" si="19"/>
        <v>9485598.8099999987</v>
      </c>
      <c r="K139" s="317">
        <f t="shared" si="19"/>
        <v>7003897</v>
      </c>
      <c r="L139" s="318">
        <f t="shared" si="19"/>
        <v>7003897</v>
      </c>
      <c r="M139" s="137"/>
    </row>
    <row r="140" spans="1:13" ht="32.25" customHeight="1" x14ac:dyDescent="0.25">
      <c r="A140" s="189"/>
      <c r="B140" s="319" t="s">
        <v>533</v>
      </c>
      <c r="C140" s="232">
        <v>8</v>
      </c>
      <c r="D140" s="279">
        <v>1</v>
      </c>
      <c r="E140" s="229" t="s">
        <v>14</v>
      </c>
      <c r="F140" s="230" t="s">
        <v>5</v>
      </c>
      <c r="G140" s="229" t="s">
        <v>4</v>
      </c>
      <c r="H140" s="231" t="s">
        <v>3</v>
      </c>
      <c r="I140" s="233" t="s">
        <v>1</v>
      </c>
      <c r="J140" s="234">
        <f t="shared" si="19"/>
        <v>9485598.8099999987</v>
      </c>
      <c r="K140" s="234">
        <f t="shared" si="19"/>
        <v>7003897</v>
      </c>
      <c r="L140" s="235">
        <f t="shared" si="19"/>
        <v>7003897</v>
      </c>
      <c r="M140" s="137"/>
    </row>
    <row r="141" spans="1:13" ht="29.25" customHeight="1" x14ac:dyDescent="0.25">
      <c r="A141" s="189"/>
      <c r="B141" s="319" t="s">
        <v>448</v>
      </c>
      <c r="C141" s="232">
        <v>8</v>
      </c>
      <c r="D141" s="279">
        <v>1</v>
      </c>
      <c r="E141" s="229" t="s">
        <v>14</v>
      </c>
      <c r="F141" s="230" t="s">
        <v>31</v>
      </c>
      <c r="G141" s="229" t="s">
        <v>4</v>
      </c>
      <c r="H141" s="231" t="s">
        <v>3</v>
      </c>
      <c r="I141" s="233" t="s">
        <v>1</v>
      </c>
      <c r="J141" s="234">
        <f t="shared" si="19"/>
        <v>9485598.8099999987</v>
      </c>
      <c r="K141" s="234">
        <f t="shared" si="19"/>
        <v>7003897</v>
      </c>
      <c r="L141" s="235">
        <f t="shared" si="19"/>
        <v>7003897</v>
      </c>
      <c r="M141" s="137"/>
    </row>
    <row r="142" spans="1:13" ht="33" customHeight="1" x14ac:dyDescent="0.25">
      <c r="A142" s="189"/>
      <c r="B142" s="319" t="s">
        <v>487</v>
      </c>
      <c r="C142" s="232">
        <v>8</v>
      </c>
      <c r="D142" s="279">
        <v>1</v>
      </c>
      <c r="E142" s="229" t="s">
        <v>14</v>
      </c>
      <c r="F142" s="230" t="s">
        <v>31</v>
      </c>
      <c r="G142" s="229" t="s">
        <v>30</v>
      </c>
      <c r="H142" s="231" t="s">
        <v>3</v>
      </c>
      <c r="I142" s="233" t="s">
        <v>1</v>
      </c>
      <c r="J142" s="234">
        <f>J145+J147+J149+J151+J153+J143</f>
        <v>9485598.8099999987</v>
      </c>
      <c r="K142" s="234">
        <f>K145+K147+K149</f>
        <v>7003897</v>
      </c>
      <c r="L142" s="235">
        <f>L145+L147+L149</f>
        <v>7003897</v>
      </c>
      <c r="M142" s="137"/>
    </row>
    <row r="143" spans="1:13" ht="33" customHeight="1" x14ac:dyDescent="0.25">
      <c r="A143" s="189"/>
      <c r="B143" s="586" t="s">
        <v>624</v>
      </c>
      <c r="C143" s="232">
        <v>8</v>
      </c>
      <c r="D143" s="279">
        <v>1</v>
      </c>
      <c r="E143" s="229" t="s">
        <v>14</v>
      </c>
      <c r="F143" s="230" t="s">
        <v>31</v>
      </c>
      <c r="G143" s="229" t="s">
        <v>30</v>
      </c>
      <c r="H143" s="231">
        <v>60060</v>
      </c>
      <c r="I143" s="233"/>
      <c r="J143" s="234">
        <f>J144</f>
        <v>1600000</v>
      </c>
      <c r="K143" s="234">
        <f>K144</f>
        <v>0</v>
      </c>
      <c r="L143" s="235">
        <f>L144</f>
        <v>0</v>
      </c>
      <c r="M143" s="137"/>
    </row>
    <row r="144" spans="1:13" ht="33" customHeight="1" x14ac:dyDescent="0.25">
      <c r="A144" s="189"/>
      <c r="B144" s="615" t="s">
        <v>15</v>
      </c>
      <c r="C144" s="400">
        <v>8</v>
      </c>
      <c r="D144" s="401">
        <v>1</v>
      </c>
      <c r="E144" s="402" t="s">
        <v>14</v>
      </c>
      <c r="F144" s="403" t="s">
        <v>31</v>
      </c>
      <c r="G144" s="402" t="s">
        <v>30</v>
      </c>
      <c r="H144" s="404">
        <v>60060</v>
      </c>
      <c r="I144" s="405">
        <v>610</v>
      </c>
      <c r="J144" s="406">
        <v>1600000</v>
      </c>
      <c r="K144" s="406">
        <v>0</v>
      </c>
      <c r="L144" s="407">
        <v>0</v>
      </c>
      <c r="M144" s="137"/>
    </row>
    <row r="145" spans="1:13" ht="29.25" customHeight="1" x14ac:dyDescent="0.25">
      <c r="A145" s="189"/>
      <c r="B145" s="319" t="s">
        <v>297</v>
      </c>
      <c r="C145" s="232">
        <v>8</v>
      </c>
      <c r="D145" s="279">
        <v>1</v>
      </c>
      <c r="E145" s="229" t="s">
        <v>14</v>
      </c>
      <c r="F145" s="230" t="s">
        <v>31</v>
      </c>
      <c r="G145" s="229" t="s">
        <v>30</v>
      </c>
      <c r="H145" s="231" t="s">
        <v>488</v>
      </c>
      <c r="I145" s="233" t="s">
        <v>1</v>
      </c>
      <c r="J145" s="234">
        <f>J146</f>
        <v>70000</v>
      </c>
      <c r="K145" s="234">
        <v>0</v>
      </c>
      <c r="L145" s="235">
        <v>0</v>
      </c>
      <c r="M145" s="137"/>
    </row>
    <row r="146" spans="1:13" ht="21.75" customHeight="1" x14ac:dyDescent="0.25">
      <c r="A146" s="189"/>
      <c r="B146" s="390" t="s">
        <v>15</v>
      </c>
      <c r="C146" s="391">
        <v>8</v>
      </c>
      <c r="D146" s="392">
        <v>1</v>
      </c>
      <c r="E146" s="393" t="s">
        <v>14</v>
      </c>
      <c r="F146" s="394" t="s">
        <v>31</v>
      </c>
      <c r="G146" s="393" t="s">
        <v>30</v>
      </c>
      <c r="H146" s="395" t="s">
        <v>488</v>
      </c>
      <c r="I146" s="396" t="s">
        <v>12</v>
      </c>
      <c r="J146" s="397">
        <v>70000</v>
      </c>
      <c r="K146" s="397">
        <v>0</v>
      </c>
      <c r="L146" s="398">
        <v>0</v>
      </c>
      <c r="M146" s="137"/>
    </row>
    <row r="147" spans="1:13" ht="21.75" customHeight="1" x14ac:dyDescent="0.25">
      <c r="A147" s="189"/>
      <c r="B147" s="330" t="s">
        <v>16</v>
      </c>
      <c r="C147" s="265">
        <v>8</v>
      </c>
      <c r="D147" s="331">
        <v>1</v>
      </c>
      <c r="E147" s="262" t="s">
        <v>14</v>
      </c>
      <c r="F147" s="263" t="s">
        <v>31</v>
      </c>
      <c r="G147" s="262" t="s">
        <v>30</v>
      </c>
      <c r="H147" s="264" t="s">
        <v>13</v>
      </c>
      <c r="I147" s="266" t="s">
        <v>1</v>
      </c>
      <c r="J147" s="267">
        <v>6583049.8099999996</v>
      </c>
      <c r="K147" s="267">
        <v>7000000</v>
      </c>
      <c r="L147" s="268">
        <v>7000000</v>
      </c>
      <c r="M147" s="137"/>
    </row>
    <row r="148" spans="1:13" ht="21.75" customHeight="1" x14ac:dyDescent="0.25">
      <c r="A148" s="189"/>
      <c r="B148" s="390" t="s">
        <v>15</v>
      </c>
      <c r="C148" s="391">
        <v>8</v>
      </c>
      <c r="D148" s="392">
        <v>1</v>
      </c>
      <c r="E148" s="393" t="s">
        <v>14</v>
      </c>
      <c r="F148" s="394" t="s">
        <v>31</v>
      </c>
      <c r="G148" s="393" t="s">
        <v>30</v>
      </c>
      <c r="H148" s="395" t="s">
        <v>13</v>
      </c>
      <c r="I148" s="396" t="s">
        <v>12</v>
      </c>
      <c r="J148" s="397">
        <v>4637442</v>
      </c>
      <c r="K148" s="397">
        <v>4514000</v>
      </c>
      <c r="L148" s="398">
        <v>5066297.62</v>
      </c>
      <c r="M148" s="137"/>
    </row>
    <row r="149" spans="1:13" ht="24.75" customHeight="1" x14ac:dyDescent="0.25">
      <c r="A149" s="189"/>
      <c r="B149" s="330" t="s">
        <v>470</v>
      </c>
      <c r="C149" s="265">
        <v>8</v>
      </c>
      <c r="D149" s="331">
        <v>1</v>
      </c>
      <c r="E149" s="262" t="s">
        <v>14</v>
      </c>
      <c r="F149" s="263" t="s">
        <v>31</v>
      </c>
      <c r="G149" s="262" t="s">
        <v>30</v>
      </c>
      <c r="H149" s="264" t="s">
        <v>287</v>
      </c>
      <c r="I149" s="266" t="s">
        <v>1</v>
      </c>
      <c r="J149" s="267">
        <v>3897</v>
      </c>
      <c r="K149" s="267">
        <v>3897</v>
      </c>
      <c r="L149" s="268">
        <v>3897</v>
      </c>
      <c r="M149" s="137"/>
    </row>
    <row r="150" spans="1:13" ht="21" customHeight="1" x14ac:dyDescent="0.25">
      <c r="A150" s="189"/>
      <c r="B150" s="390" t="s">
        <v>15</v>
      </c>
      <c r="C150" s="391">
        <v>8</v>
      </c>
      <c r="D150" s="392">
        <v>1</v>
      </c>
      <c r="E150" s="393" t="s">
        <v>14</v>
      </c>
      <c r="F150" s="394" t="s">
        <v>31</v>
      </c>
      <c r="G150" s="393" t="s">
        <v>30</v>
      </c>
      <c r="H150" s="395" t="s">
        <v>287</v>
      </c>
      <c r="I150" s="396" t="s">
        <v>12</v>
      </c>
      <c r="J150" s="397">
        <v>7100</v>
      </c>
      <c r="K150" s="397">
        <v>7100</v>
      </c>
      <c r="L150" s="398">
        <v>7100</v>
      </c>
      <c r="M150" s="137"/>
    </row>
    <row r="151" spans="1:13" ht="21" customHeight="1" x14ac:dyDescent="0.25">
      <c r="A151" s="518"/>
      <c r="B151" s="320"/>
      <c r="C151" s="241">
        <v>8</v>
      </c>
      <c r="D151" s="281">
        <v>1</v>
      </c>
      <c r="E151" s="238">
        <v>81</v>
      </c>
      <c r="F151" s="239">
        <v>5</v>
      </c>
      <c r="G151" s="238" t="s">
        <v>607</v>
      </c>
      <c r="H151" s="165" t="s">
        <v>619</v>
      </c>
      <c r="I151" s="242"/>
      <c r="J151" s="243">
        <f>J152</f>
        <v>527789</v>
      </c>
      <c r="K151" s="243">
        <v>0</v>
      </c>
      <c r="L151" s="343">
        <v>0</v>
      </c>
      <c r="M151" s="137"/>
    </row>
    <row r="152" spans="1:13" ht="42" customHeight="1" x14ac:dyDescent="0.25">
      <c r="A152" s="518"/>
      <c r="B152" s="605" t="s">
        <v>606</v>
      </c>
      <c r="C152" s="391">
        <v>8</v>
      </c>
      <c r="D152" s="392">
        <v>1</v>
      </c>
      <c r="E152" s="393">
        <v>81</v>
      </c>
      <c r="F152" s="394">
        <v>5</v>
      </c>
      <c r="G152" s="393" t="s">
        <v>607</v>
      </c>
      <c r="H152" s="616" t="s">
        <v>619</v>
      </c>
      <c r="I152" s="396">
        <v>610</v>
      </c>
      <c r="J152" s="614">
        <f>1388889-861100</f>
        <v>527789</v>
      </c>
      <c r="K152" s="397">
        <v>0</v>
      </c>
      <c r="L152" s="549">
        <v>0</v>
      </c>
      <c r="M152" s="137"/>
    </row>
    <row r="153" spans="1:13" ht="21" customHeight="1" x14ac:dyDescent="0.25">
      <c r="A153" s="518"/>
      <c r="B153" s="320"/>
      <c r="C153" s="241">
        <v>8</v>
      </c>
      <c r="D153" s="281">
        <v>1</v>
      </c>
      <c r="E153" s="238">
        <v>81</v>
      </c>
      <c r="F153" s="239">
        <v>5</v>
      </c>
      <c r="G153" s="238" t="s">
        <v>607</v>
      </c>
      <c r="H153" s="165" t="s">
        <v>621</v>
      </c>
      <c r="I153" s="242"/>
      <c r="J153" s="243">
        <f>J154</f>
        <v>700863</v>
      </c>
      <c r="K153" s="243">
        <v>0</v>
      </c>
      <c r="L153" s="343">
        <v>0</v>
      </c>
      <c r="M153" s="137"/>
    </row>
    <row r="154" spans="1:13" ht="42.75" customHeight="1" x14ac:dyDescent="0.25">
      <c r="A154" s="518"/>
      <c r="B154" s="605" t="s">
        <v>610</v>
      </c>
      <c r="C154" s="391">
        <v>8</v>
      </c>
      <c r="D154" s="392">
        <v>1</v>
      </c>
      <c r="E154" s="393">
        <v>81</v>
      </c>
      <c r="F154" s="394">
        <v>5</v>
      </c>
      <c r="G154" s="393" t="s">
        <v>607</v>
      </c>
      <c r="H154" s="616" t="s">
        <v>621</v>
      </c>
      <c r="I154" s="396">
        <v>610</v>
      </c>
      <c r="J154" s="397">
        <v>700863</v>
      </c>
      <c r="K154" s="397">
        <v>0</v>
      </c>
      <c r="L154" s="549">
        <v>0</v>
      </c>
      <c r="M154" s="137"/>
    </row>
    <row r="155" spans="1:13" ht="15.75" customHeight="1" x14ac:dyDescent="0.25">
      <c r="A155" s="189"/>
      <c r="B155" s="436" t="s">
        <v>11</v>
      </c>
      <c r="C155" s="437">
        <v>10</v>
      </c>
      <c r="D155" s="438" t="s">
        <v>1</v>
      </c>
      <c r="E155" s="439" t="s">
        <v>1</v>
      </c>
      <c r="F155" s="440" t="s">
        <v>1</v>
      </c>
      <c r="G155" s="439" t="s">
        <v>1</v>
      </c>
      <c r="H155" s="441" t="s">
        <v>1</v>
      </c>
      <c r="I155" s="442" t="s">
        <v>1</v>
      </c>
      <c r="J155" s="443">
        <f t="shared" ref="J155:L160" si="20">J156</f>
        <v>578712</v>
      </c>
      <c r="K155" s="443">
        <f t="shared" si="20"/>
        <v>578712</v>
      </c>
      <c r="L155" s="444">
        <f t="shared" si="20"/>
        <v>578712</v>
      </c>
      <c r="M155" s="137"/>
    </row>
    <row r="156" spans="1:13" ht="18" customHeight="1" x14ac:dyDescent="0.25">
      <c r="A156" s="189"/>
      <c r="B156" s="310" t="s">
        <v>10</v>
      </c>
      <c r="C156" s="311">
        <v>10</v>
      </c>
      <c r="D156" s="312">
        <v>1</v>
      </c>
      <c r="E156" s="313" t="s">
        <v>1</v>
      </c>
      <c r="F156" s="314" t="s">
        <v>1</v>
      </c>
      <c r="G156" s="313" t="s">
        <v>1</v>
      </c>
      <c r="H156" s="315" t="s">
        <v>1</v>
      </c>
      <c r="I156" s="316" t="s">
        <v>1</v>
      </c>
      <c r="J156" s="317">
        <f t="shared" si="20"/>
        <v>578712</v>
      </c>
      <c r="K156" s="317">
        <f t="shared" si="20"/>
        <v>578712</v>
      </c>
      <c r="L156" s="318">
        <f t="shared" si="20"/>
        <v>578712</v>
      </c>
      <c r="M156" s="137"/>
    </row>
    <row r="157" spans="1:13" ht="65.25" customHeight="1" x14ac:dyDescent="0.25">
      <c r="A157" s="189"/>
      <c r="B157" s="319" t="s">
        <v>524</v>
      </c>
      <c r="C157" s="232">
        <v>10</v>
      </c>
      <c r="D157" s="279">
        <v>1</v>
      </c>
      <c r="E157" s="229" t="s">
        <v>48</v>
      </c>
      <c r="F157" s="230" t="s">
        <v>5</v>
      </c>
      <c r="G157" s="229" t="s">
        <v>4</v>
      </c>
      <c r="H157" s="231" t="s">
        <v>3</v>
      </c>
      <c r="I157" s="233" t="s">
        <v>1</v>
      </c>
      <c r="J157" s="234">
        <f t="shared" si="20"/>
        <v>578712</v>
      </c>
      <c r="K157" s="234">
        <f t="shared" si="20"/>
        <v>578712</v>
      </c>
      <c r="L157" s="235">
        <f t="shared" si="20"/>
        <v>578712</v>
      </c>
      <c r="M157" s="137"/>
    </row>
    <row r="158" spans="1:13" ht="23.25" customHeight="1" x14ac:dyDescent="0.25">
      <c r="A158" s="189"/>
      <c r="B158" s="319" t="s">
        <v>448</v>
      </c>
      <c r="C158" s="232">
        <v>10</v>
      </c>
      <c r="D158" s="279">
        <v>1</v>
      </c>
      <c r="E158" s="229" t="s">
        <v>48</v>
      </c>
      <c r="F158" s="230" t="s">
        <v>31</v>
      </c>
      <c r="G158" s="229" t="s">
        <v>4</v>
      </c>
      <c r="H158" s="231" t="s">
        <v>3</v>
      </c>
      <c r="I158" s="233" t="s">
        <v>1</v>
      </c>
      <c r="J158" s="234">
        <f t="shared" si="20"/>
        <v>578712</v>
      </c>
      <c r="K158" s="234">
        <f t="shared" si="20"/>
        <v>578712</v>
      </c>
      <c r="L158" s="235">
        <f t="shared" si="20"/>
        <v>578712</v>
      </c>
      <c r="M158" s="137"/>
    </row>
    <row r="159" spans="1:13" ht="30.75" customHeight="1" x14ac:dyDescent="0.25">
      <c r="A159" s="189"/>
      <c r="B159" s="319" t="s">
        <v>489</v>
      </c>
      <c r="C159" s="232">
        <v>10</v>
      </c>
      <c r="D159" s="279">
        <v>1</v>
      </c>
      <c r="E159" s="229" t="s">
        <v>48</v>
      </c>
      <c r="F159" s="230" t="s">
        <v>31</v>
      </c>
      <c r="G159" s="229" t="s">
        <v>30</v>
      </c>
      <c r="H159" s="231" t="s">
        <v>3</v>
      </c>
      <c r="I159" s="233" t="s">
        <v>1</v>
      </c>
      <c r="J159" s="234">
        <f t="shared" si="20"/>
        <v>578712</v>
      </c>
      <c r="K159" s="234">
        <f t="shared" si="20"/>
        <v>578712</v>
      </c>
      <c r="L159" s="235">
        <f t="shared" si="20"/>
        <v>578712</v>
      </c>
      <c r="M159" s="137"/>
    </row>
    <row r="160" spans="1:13" ht="17.25" customHeight="1" x14ac:dyDescent="0.25">
      <c r="A160" s="189"/>
      <c r="B160" s="319" t="s">
        <v>369</v>
      </c>
      <c r="C160" s="232">
        <v>10</v>
      </c>
      <c r="D160" s="279">
        <v>1</v>
      </c>
      <c r="E160" s="229" t="s">
        <v>48</v>
      </c>
      <c r="F160" s="230" t="s">
        <v>31</v>
      </c>
      <c r="G160" s="229" t="s">
        <v>30</v>
      </c>
      <c r="H160" s="231" t="s">
        <v>490</v>
      </c>
      <c r="I160" s="233" t="s">
        <v>1</v>
      </c>
      <c r="J160" s="234">
        <f t="shared" si="20"/>
        <v>578712</v>
      </c>
      <c r="K160" s="234">
        <f t="shared" si="20"/>
        <v>578712</v>
      </c>
      <c r="L160" s="235">
        <f t="shared" si="20"/>
        <v>578712</v>
      </c>
      <c r="M160" s="137"/>
    </row>
    <row r="161" spans="1:13" ht="17.25" customHeight="1" x14ac:dyDescent="0.25">
      <c r="A161" s="189"/>
      <c r="B161" s="390" t="s">
        <v>9</v>
      </c>
      <c r="C161" s="391">
        <v>10</v>
      </c>
      <c r="D161" s="392">
        <v>1</v>
      </c>
      <c r="E161" s="393" t="s">
        <v>48</v>
      </c>
      <c r="F161" s="394" t="s">
        <v>31</v>
      </c>
      <c r="G161" s="393" t="s">
        <v>30</v>
      </c>
      <c r="H161" s="395" t="s">
        <v>490</v>
      </c>
      <c r="I161" s="396" t="s">
        <v>8</v>
      </c>
      <c r="J161" s="397">
        <v>578712</v>
      </c>
      <c r="K161" s="397">
        <v>578712</v>
      </c>
      <c r="L161" s="398">
        <v>578712</v>
      </c>
      <c r="M161" s="137"/>
    </row>
    <row r="162" spans="1:13" ht="19.5" customHeight="1" x14ac:dyDescent="0.25">
      <c r="A162" s="143"/>
      <c r="B162" s="436" t="s">
        <v>262</v>
      </c>
      <c r="C162" s="437">
        <v>11</v>
      </c>
      <c r="D162" s="438" t="s">
        <v>1</v>
      </c>
      <c r="E162" s="439" t="s">
        <v>1</v>
      </c>
      <c r="F162" s="440" t="s">
        <v>1</v>
      </c>
      <c r="G162" s="439" t="s">
        <v>1</v>
      </c>
      <c r="H162" s="441" t="s">
        <v>1</v>
      </c>
      <c r="I162" s="442" t="s">
        <v>1</v>
      </c>
      <c r="J162" s="443">
        <f>J164</f>
        <v>100000</v>
      </c>
      <c r="K162" s="443">
        <f t="shared" ref="K162:L167" si="21">K163</f>
        <v>100000</v>
      </c>
      <c r="L162" s="444">
        <f t="shared" si="21"/>
        <v>100000</v>
      </c>
      <c r="M162" s="136"/>
    </row>
    <row r="163" spans="1:13" ht="33" customHeight="1" x14ac:dyDescent="0.25">
      <c r="A163" s="143"/>
      <c r="B163" s="310" t="s">
        <v>491</v>
      </c>
      <c r="C163" s="311">
        <v>11</v>
      </c>
      <c r="D163" s="312">
        <v>1</v>
      </c>
      <c r="E163" s="313" t="s">
        <v>1</v>
      </c>
      <c r="F163" s="314" t="s">
        <v>1</v>
      </c>
      <c r="G163" s="313" t="s">
        <v>1</v>
      </c>
      <c r="H163" s="315" t="s">
        <v>1</v>
      </c>
      <c r="I163" s="316" t="s">
        <v>1</v>
      </c>
      <c r="J163" s="317">
        <f>J164</f>
        <v>100000</v>
      </c>
      <c r="K163" s="317">
        <f t="shared" si="21"/>
        <v>100000</v>
      </c>
      <c r="L163" s="318">
        <f t="shared" si="21"/>
        <v>100000</v>
      </c>
      <c r="M163" s="136"/>
    </row>
    <row r="164" spans="1:13" ht="63" customHeight="1" x14ac:dyDescent="0.25">
      <c r="B164" s="319" t="s">
        <v>525</v>
      </c>
      <c r="C164" s="232">
        <v>11</v>
      </c>
      <c r="D164" s="279">
        <v>1</v>
      </c>
      <c r="E164" s="229" t="s">
        <v>7</v>
      </c>
      <c r="F164" s="230" t="s">
        <v>5</v>
      </c>
      <c r="G164" s="229" t="s">
        <v>4</v>
      </c>
      <c r="H164" s="231" t="s">
        <v>3</v>
      </c>
      <c r="I164" s="233" t="s">
        <v>1</v>
      </c>
      <c r="J164" s="234">
        <f>J165</f>
        <v>100000</v>
      </c>
      <c r="K164" s="234">
        <f t="shared" si="21"/>
        <v>100000</v>
      </c>
      <c r="L164" s="235">
        <f t="shared" si="21"/>
        <v>100000</v>
      </c>
    </row>
    <row r="165" spans="1:13" ht="18.75" customHeight="1" x14ac:dyDescent="0.25">
      <c r="B165" s="319" t="s">
        <v>448</v>
      </c>
      <c r="C165" s="232">
        <v>11</v>
      </c>
      <c r="D165" s="279">
        <v>1</v>
      </c>
      <c r="E165" s="229" t="s">
        <v>7</v>
      </c>
      <c r="F165" s="230" t="s">
        <v>31</v>
      </c>
      <c r="G165" s="229" t="s">
        <v>4</v>
      </c>
      <c r="H165" s="231" t="s">
        <v>3</v>
      </c>
      <c r="I165" s="233" t="s">
        <v>1</v>
      </c>
      <c r="J165" s="234">
        <f>J166</f>
        <v>100000</v>
      </c>
      <c r="K165" s="234">
        <f t="shared" si="21"/>
        <v>100000</v>
      </c>
      <c r="L165" s="235">
        <f t="shared" si="21"/>
        <v>100000</v>
      </c>
    </row>
    <row r="166" spans="1:13" ht="60" customHeight="1" x14ac:dyDescent="0.25">
      <c r="B166" s="319" t="s">
        <v>492</v>
      </c>
      <c r="C166" s="232">
        <v>11</v>
      </c>
      <c r="D166" s="279">
        <v>1</v>
      </c>
      <c r="E166" s="229" t="s">
        <v>7</v>
      </c>
      <c r="F166" s="230" t="s">
        <v>31</v>
      </c>
      <c r="G166" s="229" t="s">
        <v>493</v>
      </c>
      <c r="H166" s="231" t="s">
        <v>3</v>
      </c>
      <c r="I166" s="233" t="s">
        <v>1</v>
      </c>
      <c r="J166" s="234">
        <f>J167</f>
        <v>100000</v>
      </c>
      <c r="K166" s="234">
        <f t="shared" si="21"/>
        <v>100000</v>
      </c>
      <c r="L166" s="235">
        <f t="shared" si="21"/>
        <v>100000</v>
      </c>
    </row>
    <row r="167" spans="1:13" ht="21" customHeight="1" x14ac:dyDescent="0.25">
      <c r="B167" s="319" t="s">
        <v>494</v>
      </c>
      <c r="C167" s="232">
        <v>11</v>
      </c>
      <c r="D167" s="279">
        <v>1</v>
      </c>
      <c r="E167" s="229" t="s">
        <v>7</v>
      </c>
      <c r="F167" s="230" t="s">
        <v>31</v>
      </c>
      <c r="G167" s="229" t="s">
        <v>493</v>
      </c>
      <c r="H167" s="231" t="s">
        <v>495</v>
      </c>
      <c r="I167" s="233" t="s">
        <v>1</v>
      </c>
      <c r="J167" s="234">
        <f>J168</f>
        <v>100000</v>
      </c>
      <c r="K167" s="234">
        <f t="shared" si="21"/>
        <v>100000</v>
      </c>
      <c r="L167" s="235">
        <f t="shared" si="21"/>
        <v>100000</v>
      </c>
    </row>
    <row r="168" spans="1:13" ht="34.5" customHeight="1" x14ac:dyDescent="0.25">
      <c r="B168" s="390" t="s">
        <v>22</v>
      </c>
      <c r="C168" s="391">
        <v>11</v>
      </c>
      <c r="D168" s="392">
        <v>1</v>
      </c>
      <c r="E168" s="393" t="s">
        <v>7</v>
      </c>
      <c r="F168" s="394" t="s">
        <v>31</v>
      </c>
      <c r="G168" s="393" t="s">
        <v>493</v>
      </c>
      <c r="H168" s="395" t="s">
        <v>495</v>
      </c>
      <c r="I168" s="396" t="s">
        <v>19</v>
      </c>
      <c r="J168" s="397">
        <v>100000</v>
      </c>
      <c r="K168" s="397">
        <v>100000</v>
      </c>
      <c r="L168" s="398">
        <v>100000</v>
      </c>
    </row>
    <row r="169" spans="1:13" ht="18" customHeight="1" x14ac:dyDescent="0.25">
      <c r="B169" s="282" t="s">
        <v>2</v>
      </c>
      <c r="C169" s="249"/>
      <c r="D169" s="283"/>
      <c r="E169" s="246" t="s">
        <v>1</v>
      </c>
      <c r="F169" s="247" t="s">
        <v>1</v>
      </c>
      <c r="G169" s="246" t="s">
        <v>1</v>
      </c>
      <c r="H169" s="248" t="s">
        <v>1</v>
      </c>
      <c r="I169" s="250" t="s">
        <v>1</v>
      </c>
      <c r="J169" s="251">
        <v>0</v>
      </c>
      <c r="K169" s="251">
        <v>819000</v>
      </c>
      <c r="L169" s="252">
        <v>2116000</v>
      </c>
    </row>
    <row r="170" spans="1:13" ht="18" customHeight="1" thickBot="1" x14ac:dyDescent="0.3">
      <c r="B170" s="270" t="s">
        <v>0</v>
      </c>
      <c r="C170" s="271"/>
      <c r="D170" s="271"/>
      <c r="E170" s="271"/>
      <c r="F170" s="271"/>
      <c r="G170" s="271"/>
      <c r="H170" s="271"/>
      <c r="I170" s="271"/>
      <c r="J170" s="273">
        <f>J13+J69+J76+J87+J105+J138+J155+J162+J169</f>
        <v>68877430.679999992</v>
      </c>
      <c r="K170" s="272">
        <f>K13+K69+K76+K87+K105+K138+K155+K162+K169</f>
        <v>103023995.63</v>
      </c>
      <c r="L170" s="332">
        <f>L13+L69+L76+L87+L105+L138+L155+L162+L169</f>
        <v>100257317</v>
      </c>
    </row>
    <row r="171" spans="1:13" ht="15" customHeight="1" x14ac:dyDescent="0.25"/>
    <row r="172" spans="1:13" ht="60" customHeight="1" x14ac:dyDescent="0.25"/>
    <row r="173" spans="1:13" ht="29.25" customHeight="1" x14ac:dyDescent="0.25"/>
    <row r="174" spans="1:13" ht="43.5" customHeight="1" x14ac:dyDescent="0.25"/>
    <row r="175" spans="1:13" ht="29.25" customHeight="1" x14ac:dyDescent="0.25"/>
    <row r="176" spans="1:13" ht="29.25" customHeight="1" x14ac:dyDescent="0.25"/>
    <row r="177" ht="21.75" customHeight="1" x14ac:dyDescent="0.25"/>
    <row r="178" ht="65.25" customHeight="1" x14ac:dyDescent="0.25"/>
    <row r="179" ht="27.75" customHeight="1" x14ac:dyDescent="0.25"/>
    <row r="180" ht="29.25" customHeight="1" x14ac:dyDescent="0.25"/>
    <row r="181" ht="46.5" customHeight="1" x14ac:dyDescent="0.25"/>
    <row r="182" ht="29.25" customHeight="1" x14ac:dyDescent="0.25"/>
    <row r="183" ht="22.5" customHeight="1" x14ac:dyDescent="0.25"/>
    <row r="184" ht="46.5" customHeight="1" x14ac:dyDescent="0.25"/>
    <row r="185" ht="29.25" customHeight="1" x14ac:dyDescent="0.25"/>
    <row r="186" ht="21.75" customHeight="1" x14ac:dyDescent="0.25"/>
    <row r="187" ht="29.25" customHeight="1" x14ac:dyDescent="0.25"/>
    <row r="188" ht="47.25" customHeight="1" x14ac:dyDescent="0.25"/>
    <row r="189" ht="15" customHeight="1" x14ac:dyDescent="0.25"/>
    <row r="190" ht="0.75" customHeight="1" x14ac:dyDescent="0.25"/>
    <row r="191" ht="21.75" customHeight="1" x14ac:dyDescent="0.25"/>
    <row r="192" ht="12.75" customHeight="1" x14ac:dyDescent="0.25"/>
    <row r="193" ht="2.85" customHeight="1" x14ac:dyDescent="0.25"/>
  </sheetData>
  <mergeCells count="2">
    <mergeCell ref="E12:H12"/>
    <mergeCell ref="I4:K4"/>
  </mergeCells>
  <pageMargins left="1.1811023622047201" right="0.39370078740157499" top="0.78740157480314998" bottom="0.59055118110236204" header="0.31496063461453899" footer="0.31496063461453899"/>
  <pageSetup paperSize="9" scale="55" fitToHeight="0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73"/>
  <sheetViews>
    <sheetView showGridLines="0" zoomScale="90" zoomScaleNormal="90" workbookViewId="0">
      <selection activeCell="J7" sqref="J7"/>
    </sheetView>
  </sheetViews>
  <sheetFormatPr defaultColWidth="9.28515625" defaultRowHeight="15" x14ac:dyDescent="0.25"/>
  <cols>
    <col min="1" max="1" width="0.5703125" customWidth="1"/>
    <col min="2" max="2" width="68" customWidth="1"/>
    <col min="3" max="3" width="3.28515625" customWidth="1"/>
    <col min="4" max="4" width="2.140625" customWidth="1"/>
    <col min="5" max="5" width="3.28515625" customWidth="1"/>
    <col min="6" max="6" width="6.7109375" customWidth="1"/>
    <col min="7" max="7" width="5.42578125" customWidth="1"/>
    <col min="8" max="8" width="5.28515625" customWidth="1"/>
    <col min="9" max="9" width="7.7109375" customWidth="1"/>
    <col min="10" max="10" width="15.140625" customWidth="1"/>
    <col min="11" max="11" width="16.5703125" customWidth="1"/>
    <col min="12" max="12" width="17.85546875" customWidth="1"/>
    <col min="13" max="13" width="1.140625" customWidth="1"/>
    <col min="14" max="242" width="9.140625" customWidth="1"/>
  </cols>
  <sheetData>
    <row r="1" spans="1:13" ht="12.75" customHeight="1" x14ac:dyDescent="0.25">
      <c r="A1" s="204"/>
      <c r="B1" s="205"/>
      <c r="C1" s="205"/>
      <c r="D1" s="205"/>
      <c r="E1" s="205"/>
      <c r="F1" s="205"/>
      <c r="G1" s="205"/>
      <c r="H1" s="205"/>
      <c r="I1" s="205"/>
      <c r="J1" s="205"/>
      <c r="K1" s="206"/>
      <c r="L1" s="136"/>
      <c r="M1" s="136"/>
    </row>
    <row r="2" spans="1:13" ht="12.75" customHeight="1" x14ac:dyDescent="0.25">
      <c r="A2" s="204"/>
      <c r="B2" s="205"/>
      <c r="C2" s="205"/>
      <c r="D2" s="205"/>
      <c r="E2" s="205"/>
      <c r="F2" s="205"/>
      <c r="G2" s="205"/>
      <c r="H2" s="205"/>
      <c r="I2" s="136"/>
      <c r="J2" s="207" t="s">
        <v>413</v>
      </c>
      <c r="K2" s="206"/>
      <c r="L2" s="136"/>
      <c r="M2" s="136"/>
    </row>
    <row r="3" spans="1:13" ht="12.75" customHeight="1" x14ac:dyDescent="0.25">
      <c r="A3" s="204"/>
      <c r="B3" s="205"/>
      <c r="C3" s="205"/>
      <c r="D3" s="205"/>
      <c r="E3" s="205"/>
      <c r="F3" s="205"/>
      <c r="G3" s="205"/>
      <c r="H3" s="205"/>
      <c r="I3" s="136"/>
      <c r="J3" s="10" t="s">
        <v>74</v>
      </c>
      <c r="K3" s="10"/>
      <c r="L3" s="177"/>
      <c r="M3" s="136"/>
    </row>
    <row r="4" spans="1:13" ht="12.75" customHeight="1" x14ac:dyDescent="0.25">
      <c r="A4" s="204"/>
      <c r="B4" s="308"/>
      <c r="C4" s="205"/>
      <c r="D4" s="205"/>
      <c r="E4" s="205"/>
      <c r="F4" s="205"/>
      <c r="G4" s="205"/>
      <c r="H4" s="205"/>
      <c r="I4" s="136"/>
      <c r="J4" s="631" t="s">
        <v>260</v>
      </c>
      <c r="K4" s="631"/>
      <c r="L4" s="632"/>
      <c r="M4" s="136"/>
    </row>
    <row r="5" spans="1:13" ht="12.75" customHeight="1" x14ac:dyDescent="0.25">
      <c r="A5" s="204"/>
      <c r="B5" s="205"/>
      <c r="C5" s="205"/>
      <c r="D5" s="205"/>
      <c r="E5" s="205"/>
      <c r="F5" s="205"/>
      <c r="G5" s="205"/>
      <c r="H5" s="205"/>
      <c r="I5" s="136"/>
      <c r="J5" s="167" t="s">
        <v>628</v>
      </c>
      <c r="K5" s="206"/>
      <c r="L5" s="136"/>
      <c r="M5" s="136"/>
    </row>
    <row r="6" spans="1:13" ht="12.75" hidden="1" customHeight="1" x14ac:dyDescent="0.25">
      <c r="A6" s="204"/>
      <c r="B6" s="205"/>
      <c r="C6" s="205"/>
      <c r="D6" s="205"/>
      <c r="E6" s="205"/>
      <c r="F6" s="205"/>
      <c r="G6" s="205"/>
      <c r="H6" s="205"/>
      <c r="I6" s="205"/>
      <c r="J6" s="205"/>
      <c r="K6" s="206"/>
      <c r="L6" s="137"/>
      <c r="M6" s="136"/>
    </row>
    <row r="7" spans="1:13" ht="14.25" customHeight="1" x14ac:dyDescent="0.25">
      <c r="A7" s="209"/>
      <c r="B7" s="139"/>
      <c r="C7" s="139"/>
      <c r="D7" s="139"/>
      <c r="E7" s="139"/>
      <c r="F7" s="139"/>
      <c r="G7" s="139"/>
      <c r="H7" s="139"/>
      <c r="I7" s="139"/>
      <c r="J7" s="610" t="s">
        <v>616</v>
      </c>
      <c r="K7" s="139"/>
      <c r="L7" s="139"/>
      <c r="M7" s="136"/>
    </row>
    <row r="8" spans="1:13" ht="6.75" hidden="1" customHeight="1" x14ac:dyDescent="0.25">
      <c r="A8" s="210" t="s">
        <v>497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6"/>
    </row>
    <row r="9" spans="1:13" ht="23.25" customHeight="1" x14ac:dyDescent="0.25">
      <c r="A9" s="210" t="s">
        <v>555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6"/>
    </row>
    <row r="10" spans="1:13" ht="28.5" customHeight="1" x14ac:dyDescent="0.25">
      <c r="A10" s="211" t="s">
        <v>498</v>
      </c>
      <c r="B10" s="212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6"/>
    </row>
    <row r="11" spans="1:13" ht="12.75" customHeight="1" x14ac:dyDescent="0.25">
      <c r="A11" s="186" t="s">
        <v>573</v>
      </c>
      <c r="B11" s="213"/>
      <c r="C11" s="213"/>
      <c r="D11" s="213"/>
      <c r="E11" s="213"/>
      <c r="F11" s="213"/>
      <c r="G11" s="213"/>
      <c r="H11" s="213"/>
      <c r="I11" s="213"/>
      <c r="J11" s="213"/>
      <c r="K11" s="208"/>
      <c r="L11" s="138"/>
      <c r="M11" s="136"/>
    </row>
    <row r="12" spans="1:13" ht="12.75" customHeight="1" x14ac:dyDescent="0.25">
      <c r="A12" s="214"/>
      <c r="B12" s="213"/>
      <c r="C12" s="213"/>
      <c r="D12" s="213"/>
      <c r="E12" s="213"/>
      <c r="F12" s="213"/>
      <c r="G12" s="213"/>
      <c r="H12" s="213"/>
      <c r="I12" s="213"/>
      <c r="J12" s="213"/>
      <c r="K12" s="208"/>
      <c r="L12" s="138"/>
      <c r="M12" s="136"/>
    </row>
    <row r="13" spans="1:13" ht="12.75" customHeight="1" thickBot="1" x14ac:dyDescent="0.3">
      <c r="A13" s="209"/>
      <c r="B13" s="213"/>
      <c r="C13" s="213"/>
      <c r="D13" s="213"/>
      <c r="E13" s="213"/>
      <c r="F13" s="213"/>
      <c r="G13" s="213"/>
      <c r="H13" s="213"/>
      <c r="I13" s="213"/>
      <c r="J13" s="213"/>
      <c r="K13" s="215"/>
      <c r="L13" s="216" t="s">
        <v>72</v>
      </c>
      <c r="M13" s="136"/>
    </row>
    <row r="14" spans="1:13" ht="42" customHeight="1" x14ac:dyDescent="0.25">
      <c r="A14" s="217"/>
      <c r="B14" s="309" t="s">
        <v>71</v>
      </c>
      <c r="C14" s="635" t="s">
        <v>67</v>
      </c>
      <c r="D14" s="635"/>
      <c r="E14" s="635"/>
      <c r="F14" s="635"/>
      <c r="G14" s="218" t="s">
        <v>69</v>
      </c>
      <c r="H14" s="219" t="s">
        <v>68</v>
      </c>
      <c r="I14" s="218" t="s">
        <v>66</v>
      </c>
      <c r="J14" s="144" t="s">
        <v>540</v>
      </c>
      <c r="K14" s="345" t="s">
        <v>548</v>
      </c>
      <c r="L14" s="353" t="s">
        <v>576</v>
      </c>
      <c r="M14" s="137"/>
    </row>
    <row r="15" spans="1:13" ht="16.5" customHeight="1" x14ac:dyDescent="0.25">
      <c r="A15" s="220"/>
      <c r="B15" s="465" t="s">
        <v>264</v>
      </c>
      <c r="C15" s="466" t="s">
        <v>43</v>
      </c>
      <c r="D15" s="467" t="s">
        <v>5</v>
      </c>
      <c r="E15" s="466" t="s">
        <v>4</v>
      </c>
      <c r="F15" s="468" t="s">
        <v>3</v>
      </c>
      <c r="G15" s="469" t="s">
        <v>1</v>
      </c>
      <c r="H15" s="469" t="s">
        <v>1</v>
      </c>
      <c r="I15" s="470" t="s">
        <v>1</v>
      </c>
      <c r="J15" s="471">
        <f>J19+J16</f>
        <v>47700</v>
      </c>
      <c r="K15" s="471">
        <f>K16+K19</f>
        <v>182700</v>
      </c>
      <c r="L15" s="472">
        <f>L16+L19</f>
        <v>182700</v>
      </c>
      <c r="M15" s="137"/>
    </row>
    <row r="16" spans="1:13" ht="16.5" customHeight="1" x14ac:dyDescent="0.25">
      <c r="A16" s="550"/>
      <c r="B16" s="591" t="s">
        <v>583</v>
      </c>
      <c r="C16" s="526">
        <v>75</v>
      </c>
      <c r="D16" s="527">
        <v>0</v>
      </c>
      <c r="E16" s="526">
        <v>0</v>
      </c>
      <c r="F16" s="528">
        <v>1</v>
      </c>
      <c r="G16" s="592"/>
      <c r="H16" s="592"/>
      <c r="I16" s="593"/>
      <c r="J16" s="503">
        <f t="shared" ref="J16:L17" si="0">J17</f>
        <v>15000</v>
      </c>
      <c r="K16" s="503">
        <f t="shared" si="0"/>
        <v>150000</v>
      </c>
      <c r="L16" s="364">
        <f t="shared" si="0"/>
        <v>150000</v>
      </c>
      <c r="M16" s="137"/>
    </row>
    <row r="17" spans="1:13" ht="16.5" customHeight="1" x14ac:dyDescent="0.25">
      <c r="A17" s="220"/>
      <c r="B17" s="558" t="s">
        <v>584</v>
      </c>
      <c r="C17" s="567">
        <v>75</v>
      </c>
      <c r="D17" s="568">
        <v>0</v>
      </c>
      <c r="E17" s="567">
        <v>0</v>
      </c>
      <c r="F17" s="569">
        <v>1</v>
      </c>
      <c r="G17" s="148">
        <v>1</v>
      </c>
      <c r="H17" s="148">
        <v>11</v>
      </c>
      <c r="I17" s="250"/>
      <c r="J17" s="176">
        <f t="shared" si="0"/>
        <v>15000</v>
      </c>
      <c r="K17" s="176">
        <f t="shared" si="0"/>
        <v>150000</v>
      </c>
      <c r="L17" s="181">
        <f t="shared" si="0"/>
        <v>150000</v>
      </c>
      <c r="M17" s="137"/>
    </row>
    <row r="18" spans="1:13" ht="16.5" customHeight="1" x14ac:dyDescent="0.25">
      <c r="A18" s="220"/>
      <c r="B18" s="590" t="s">
        <v>586</v>
      </c>
      <c r="C18" s="156">
        <v>75</v>
      </c>
      <c r="D18" s="160">
        <v>0</v>
      </c>
      <c r="E18" s="156">
        <v>0</v>
      </c>
      <c r="F18" s="164">
        <v>1</v>
      </c>
      <c r="G18" s="146">
        <v>1</v>
      </c>
      <c r="H18" s="146">
        <v>11</v>
      </c>
      <c r="I18" s="170">
        <v>870</v>
      </c>
      <c r="J18" s="174">
        <v>15000</v>
      </c>
      <c r="K18" s="174">
        <v>150000</v>
      </c>
      <c r="L18" s="179">
        <v>150000</v>
      </c>
      <c r="M18" s="137"/>
    </row>
    <row r="19" spans="1:13" ht="36" customHeight="1" x14ac:dyDescent="0.25">
      <c r="A19" s="220"/>
      <c r="B19" s="445" t="s">
        <v>472</v>
      </c>
      <c r="C19" s="446" t="s">
        <v>43</v>
      </c>
      <c r="D19" s="447" t="s">
        <v>5</v>
      </c>
      <c r="E19" s="446" t="s">
        <v>4</v>
      </c>
      <c r="F19" s="448" t="s">
        <v>473</v>
      </c>
      <c r="G19" s="449" t="s">
        <v>1</v>
      </c>
      <c r="H19" s="449" t="s">
        <v>1</v>
      </c>
      <c r="I19" s="450" t="s">
        <v>1</v>
      </c>
      <c r="J19" s="451">
        <f t="shared" ref="J19:L20" si="1">J20</f>
        <v>32700</v>
      </c>
      <c r="K19" s="451">
        <f t="shared" si="1"/>
        <v>32700</v>
      </c>
      <c r="L19" s="452">
        <f t="shared" si="1"/>
        <v>32700</v>
      </c>
      <c r="M19" s="137"/>
    </row>
    <row r="20" spans="1:13" ht="19.5" customHeight="1" x14ac:dyDescent="0.25">
      <c r="A20" s="220"/>
      <c r="B20" s="236" t="s">
        <v>44</v>
      </c>
      <c r="C20" s="229" t="s">
        <v>43</v>
      </c>
      <c r="D20" s="230" t="s">
        <v>5</v>
      </c>
      <c r="E20" s="229" t="s">
        <v>4</v>
      </c>
      <c r="F20" s="231" t="s">
        <v>473</v>
      </c>
      <c r="G20" s="232">
        <v>3</v>
      </c>
      <c r="H20" s="232">
        <v>4</v>
      </c>
      <c r="I20" s="233" t="s">
        <v>1</v>
      </c>
      <c r="J20" s="234">
        <f t="shared" si="1"/>
        <v>32700</v>
      </c>
      <c r="K20" s="234">
        <f t="shared" si="1"/>
        <v>32700</v>
      </c>
      <c r="L20" s="235">
        <f t="shared" si="1"/>
        <v>32700</v>
      </c>
      <c r="M20" s="137"/>
    </row>
    <row r="21" spans="1:13" ht="33.75" customHeight="1" x14ac:dyDescent="0.25">
      <c r="A21" s="220"/>
      <c r="B21" s="237" t="s">
        <v>22</v>
      </c>
      <c r="C21" s="238" t="s">
        <v>43</v>
      </c>
      <c r="D21" s="239" t="s">
        <v>5</v>
      </c>
      <c r="E21" s="238" t="s">
        <v>4</v>
      </c>
      <c r="F21" s="240" t="s">
        <v>473</v>
      </c>
      <c r="G21" s="241">
        <v>3</v>
      </c>
      <c r="H21" s="241">
        <v>4</v>
      </c>
      <c r="I21" s="242" t="s">
        <v>19</v>
      </c>
      <c r="J21" s="243">
        <v>32700</v>
      </c>
      <c r="K21" s="243">
        <v>32700</v>
      </c>
      <c r="L21" s="244">
        <v>32700</v>
      </c>
      <c r="M21" s="137"/>
    </row>
    <row r="22" spans="1:13" ht="63" customHeight="1" x14ac:dyDescent="0.25">
      <c r="A22" s="220"/>
      <c r="B22" s="464" t="s">
        <v>533</v>
      </c>
      <c r="C22" s="439" t="s">
        <v>14</v>
      </c>
      <c r="D22" s="440" t="s">
        <v>5</v>
      </c>
      <c r="E22" s="439" t="s">
        <v>4</v>
      </c>
      <c r="F22" s="441" t="s">
        <v>3</v>
      </c>
      <c r="G22" s="437" t="s">
        <v>1</v>
      </c>
      <c r="H22" s="437" t="s">
        <v>1</v>
      </c>
      <c r="I22" s="442" t="s">
        <v>1</v>
      </c>
      <c r="J22" s="443">
        <f t="shared" ref="J22:L23" si="2">J23</f>
        <v>9485598.8099999987</v>
      </c>
      <c r="K22" s="443">
        <f>K23</f>
        <v>7003897</v>
      </c>
      <c r="L22" s="444">
        <f t="shared" si="2"/>
        <v>7003897</v>
      </c>
      <c r="M22" s="137"/>
    </row>
    <row r="23" spans="1:13" ht="21" customHeight="1" x14ac:dyDescent="0.25">
      <c r="A23" s="220"/>
      <c r="B23" s="253" t="s">
        <v>448</v>
      </c>
      <c r="C23" s="254" t="s">
        <v>14</v>
      </c>
      <c r="D23" s="255" t="s">
        <v>31</v>
      </c>
      <c r="E23" s="254" t="s">
        <v>4</v>
      </c>
      <c r="F23" s="256" t="s">
        <v>3</v>
      </c>
      <c r="G23" s="257" t="s">
        <v>1</v>
      </c>
      <c r="H23" s="257" t="s">
        <v>1</v>
      </c>
      <c r="I23" s="258" t="s">
        <v>1</v>
      </c>
      <c r="J23" s="259">
        <f t="shared" si="2"/>
        <v>9485598.8099999987</v>
      </c>
      <c r="K23" s="259">
        <f t="shared" si="2"/>
        <v>7003897</v>
      </c>
      <c r="L23" s="260">
        <f t="shared" si="2"/>
        <v>7003897</v>
      </c>
      <c r="M23" s="137"/>
    </row>
    <row r="24" spans="1:13" ht="29.25" customHeight="1" x14ac:dyDescent="0.25">
      <c r="A24" s="220"/>
      <c r="B24" s="228" t="s">
        <v>487</v>
      </c>
      <c r="C24" s="229" t="s">
        <v>14</v>
      </c>
      <c r="D24" s="230" t="s">
        <v>31</v>
      </c>
      <c r="E24" s="229" t="s">
        <v>30</v>
      </c>
      <c r="F24" s="231" t="s">
        <v>3</v>
      </c>
      <c r="G24" s="232" t="s">
        <v>1</v>
      </c>
      <c r="H24" s="232" t="s">
        <v>1</v>
      </c>
      <c r="I24" s="233" t="s">
        <v>1</v>
      </c>
      <c r="J24" s="234">
        <f>J27+J30+J33+J36+J38+J26</f>
        <v>9485598.8099999987</v>
      </c>
      <c r="K24" s="234">
        <f>K30+K33</f>
        <v>7003897</v>
      </c>
      <c r="L24" s="235">
        <f>L30+L33</f>
        <v>7003897</v>
      </c>
      <c r="M24" s="137"/>
    </row>
    <row r="25" spans="1:13" ht="29.25" customHeight="1" x14ac:dyDescent="0.25">
      <c r="A25" s="220"/>
      <c r="B25" s="228" t="s">
        <v>624</v>
      </c>
      <c r="C25" s="229" t="s">
        <v>14</v>
      </c>
      <c r="D25" s="230" t="s">
        <v>31</v>
      </c>
      <c r="E25" s="229" t="s">
        <v>30</v>
      </c>
      <c r="F25" s="231">
        <v>60060</v>
      </c>
      <c r="G25" s="232"/>
      <c r="H25" s="232"/>
      <c r="I25" s="233"/>
      <c r="J25" s="234">
        <f>J26</f>
        <v>1600000</v>
      </c>
      <c r="K25" s="234">
        <f>K26</f>
        <v>0</v>
      </c>
      <c r="L25" s="235">
        <f>L26</f>
        <v>0</v>
      </c>
      <c r="M25" s="137"/>
    </row>
    <row r="26" spans="1:13" ht="29.25" customHeight="1" x14ac:dyDescent="0.25">
      <c r="A26" s="220"/>
      <c r="B26" s="491" t="s">
        <v>15</v>
      </c>
      <c r="C26" s="229" t="s">
        <v>14</v>
      </c>
      <c r="D26" s="230" t="s">
        <v>31</v>
      </c>
      <c r="E26" s="229" t="s">
        <v>30</v>
      </c>
      <c r="F26" s="231">
        <v>60060</v>
      </c>
      <c r="G26" s="232">
        <v>8</v>
      </c>
      <c r="H26" s="232">
        <v>1</v>
      </c>
      <c r="I26" s="233" t="s">
        <v>12</v>
      </c>
      <c r="J26" s="234">
        <v>1600000</v>
      </c>
      <c r="K26" s="234">
        <v>0</v>
      </c>
      <c r="L26" s="235">
        <v>0</v>
      </c>
      <c r="M26" s="137"/>
    </row>
    <row r="27" spans="1:13" ht="35.25" customHeight="1" x14ac:dyDescent="0.25">
      <c r="A27" s="220"/>
      <c r="B27" s="228" t="s">
        <v>297</v>
      </c>
      <c r="C27" s="229" t="s">
        <v>14</v>
      </c>
      <c r="D27" s="230" t="s">
        <v>31</v>
      </c>
      <c r="E27" s="229" t="s">
        <v>30</v>
      </c>
      <c r="F27" s="231" t="s">
        <v>488</v>
      </c>
      <c r="G27" s="232" t="s">
        <v>1</v>
      </c>
      <c r="H27" s="232" t="s">
        <v>1</v>
      </c>
      <c r="I27" s="233" t="s">
        <v>1</v>
      </c>
      <c r="J27" s="234">
        <f>J28</f>
        <v>70000</v>
      </c>
      <c r="K27" s="234">
        <v>0</v>
      </c>
      <c r="L27" s="235">
        <v>0</v>
      </c>
      <c r="M27" s="137"/>
    </row>
    <row r="28" spans="1:13" ht="18" customHeight="1" x14ac:dyDescent="0.25">
      <c r="A28" s="220"/>
      <c r="B28" s="236" t="s">
        <v>17</v>
      </c>
      <c r="C28" s="229" t="s">
        <v>14</v>
      </c>
      <c r="D28" s="230" t="s">
        <v>31</v>
      </c>
      <c r="E28" s="229" t="s">
        <v>30</v>
      </c>
      <c r="F28" s="231" t="s">
        <v>488</v>
      </c>
      <c r="G28" s="232">
        <v>8</v>
      </c>
      <c r="H28" s="232">
        <v>1</v>
      </c>
      <c r="I28" s="233" t="s">
        <v>1</v>
      </c>
      <c r="J28" s="234">
        <f>J29</f>
        <v>70000</v>
      </c>
      <c r="K28" s="234">
        <v>0</v>
      </c>
      <c r="L28" s="235">
        <v>0</v>
      </c>
      <c r="M28" s="137"/>
    </row>
    <row r="29" spans="1:13" ht="19.5" customHeight="1" x14ac:dyDescent="0.25">
      <c r="A29" s="220"/>
      <c r="B29" s="237" t="s">
        <v>15</v>
      </c>
      <c r="C29" s="238" t="s">
        <v>14</v>
      </c>
      <c r="D29" s="239" t="s">
        <v>31</v>
      </c>
      <c r="E29" s="238" t="s">
        <v>30</v>
      </c>
      <c r="F29" s="240" t="s">
        <v>488</v>
      </c>
      <c r="G29" s="241">
        <v>8</v>
      </c>
      <c r="H29" s="241">
        <v>1</v>
      </c>
      <c r="I29" s="242" t="s">
        <v>12</v>
      </c>
      <c r="J29" s="243">
        <v>70000</v>
      </c>
      <c r="K29" s="243">
        <v>0</v>
      </c>
      <c r="L29" s="244">
        <v>0</v>
      </c>
      <c r="M29" s="137"/>
    </row>
    <row r="30" spans="1:13" ht="17.25" customHeight="1" x14ac:dyDescent="0.25">
      <c r="A30" s="220"/>
      <c r="B30" s="261" t="s">
        <v>16</v>
      </c>
      <c r="C30" s="262" t="s">
        <v>14</v>
      </c>
      <c r="D30" s="263" t="s">
        <v>31</v>
      </c>
      <c r="E30" s="262" t="s">
        <v>30</v>
      </c>
      <c r="F30" s="264" t="s">
        <v>13</v>
      </c>
      <c r="G30" s="265" t="s">
        <v>1</v>
      </c>
      <c r="H30" s="265" t="s">
        <v>1</v>
      </c>
      <c r="I30" s="266" t="s">
        <v>1</v>
      </c>
      <c r="J30" s="267">
        <f t="shared" ref="J30:L31" si="3">J31</f>
        <v>6583049.8099999996</v>
      </c>
      <c r="K30" s="267">
        <f t="shared" si="3"/>
        <v>7000000</v>
      </c>
      <c r="L30" s="289">
        <f t="shared" si="3"/>
        <v>7000000</v>
      </c>
      <c r="M30" s="137"/>
    </row>
    <row r="31" spans="1:13" ht="16.5" customHeight="1" x14ac:dyDescent="0.25">
      <c r="A31" s="220"/>
      <c r="B31" s="236" t="s">
        <v>17</v>
      </c>
      <c r="C31" s="229" t="s">
        <v>14</v>
      </c>
      <c r="D31" s="230" t="s">
        <v>31</v>
      </c>
      <c r="E31" s="229" t="s">
        <v>30</v>
      </c>
      <c r="F31" s="231" t="s">
        <v>13</v>
      </c>
      <c r="G31" s="232">
        <v>8</v>
      </c>
      <c r="H31" s="232">
        <v>1</v>
      </c>
      <c r="I31" s="233" t="s">
        <v>1</v>
      </c>
      <c r="J31" s="234">
        <f t="shared" si="3"/>
        <v>6583049.8099999996</v>
      </c>
      <c r="K31" s="234">
        <f t="shared" si="3"/>
        <v>7000000</v>
      </c>
      <c r="L31" s="289">
        <f t="shared" si="3"/>
        <v>7000000</v>
      </c>
      <c r="M31" s="137"/>
    </row>
    <row r="32" spans="1:13" ht="23.25" customHeight="1" x14ac:dyDescent="0.25">
      <c r="A32" s="220"/>
      <c r="B32" s="237" t="s">
        <v>15</v>
      </c>
      <c r="C32" s="238" t="s">
        <v>14</v>
      </c>
      <c r="D32" s="239" t="s">
        <v>31</v>
      </c>
      <c r="E32" s="238" t="s">
        <v>30</v>
      </c>
      <c r="F32" s="240" t="s">
        <v>13</v>
      </c>
      <c r="G32" s="241">
        <v>8</v>
      </c>
      <c r="H32" s="241">
        <v>1</v>
      </c>
      <c r="I32" s="242" t="s">
        <v>12</v>
      </c>
      <c r="J32" s="243">
        <v>6583049.8099999996</v>
      </c>
      <c r="K32" s="243">
        <v>7000000</v>
      </c>
      <c r="L32" s="287">
        <v>7000000</v>
      </c>
      <c r="M32" s="137"/>
    </row>
    <row r="33" spans="1:13" ht="18" customHeight="1" x14ac:dyDescent="0.25">
      <c r="A33" s="220"/>
      <c r="B33" s="261" t="s">
        <v>470</v>
      </c>
      <c r="C33" s="262" t="s">
        <v>14</v>
      </c>
      <c r="D33" s="263" t="s">
        <v>31</v>
      </c>
      <c r="E33" s="262" t="s">
        <v>30</v>
      </c>
      <c r="F33" s="264" t="s">
        <v>287</v>
      </c>
      <c r="G33" s="265" t="s">
        <v>1</v>
      </c>
      <c r="H33" s="265" t="s">
        <v>1</v>
      </c>
      <c r="I33" s="266" t="s">
        <v>1</v>
      </c>
      <c r="J33" s="267">
        <f t="shared" ref="J33:L34" si="4">J34</f>
        <v>3897</v>
      </c>
      <c r="K33" s="267">
        <f t="shared" si="4"/>
        <v>3897</v>
      </c>
      <c r="L33" s="268">
        <f t="shared" si="4"/>
        <v>3897</v>
      </c>
      <c r="M33" s="137"/>
    </row>
    <row r="34" spans="1:13" ht="19.5" customHeight="1" x14ac:dyDescent="0.25">
      <c r="A34" s="220"/>
      <c r="B34" s="236" t="s">
        <v>17</v>
      </c>
      <c r="C34" s="229" t="s">
        <v>14</v>
      </c>
      <c r="D34" s="230" t="s">
        <v>31</v>
      </c>
      <c r="E34" s="229" t="s">
        <v>30</v>
      </c>
      <c r="F34" s="231" t="s">
        <v>287</v>
      </c>
      <c r="G34" s="232">
        <v>8</v>
      </c>
      <c r="H34" s="232">
        <v>1</v>
      </c>
      <c r="I34" s="233" t="s">
        <v>1</v>
      </c>
      <c r="J34" s="234">
        <f t="shared" si="4"/>
        <v>3897</v>
      </c>
      <c r="K34" s="234">
        <f t="shared" si="4"/>
        <v>3897</v>
      </c>
      <c r="L34" s="235">
        <f t="shared" si="4"/>
        <v>3897</v>
      </c>
      <c r="M34" s="137"/>
    </row>
    <row r="35" spans="1:13" ht="21.75" customHeight="1" x14ac:dyDescent="0.25">
      <c r="A35" s="220"/>
      <c r="B35" s="344" t="s">
        <v>15</v>
      </c>
      <c r="C35" s="238" t="s">
        <v>14</v>
      </c>
      <c r="D35" s="239" t="s">
        <v>31</v>
      </c>
      <c r="E35" s="238" t="s">
        <v>30</v>
      </c>
      <c r="F35" s="240" t="s">
        <v>287</v>
      </c>
      <c r="G35" s="241">
        <v>8</v>
      </c>
      <c r="H35" s="241">
        <v>1</v>
      </c>
      <c r="I35" s="242" t="s">
        <v>12</v>
      </c>
      <c r="J35" s="243">
        <v>3897</v>
      </c>
      <c r="K35" s="243">
        <v>3897</v>
      </c>
      <c r="L35" s="244">
        <v>3897</v>
      </c>
      <c r="M35" s="137"/>
    </row>
    <row r="36" spans="1:13" ht="35.25" customHeight="1" x14ac:dyDescent="0.25">
      <c r="A36" s="550"/>
      <c r="B36" s="607" t="s">
        <v>606</v>
      </c>
      <c r="C36" s="238">
        <v>81</v>
      </c>
      <c r="D36" s="239">
        <v>5</v>
      </c>
      <c r="E36" s="238" t="s">
        <v>607</v>
      </c>
      <c r="F36" s="240" t="s">
        <v>608</v>
      </c>
      <c r="G36" s="241">
        <v>8</v>
      </c>
      <c r="H36" s="241">
        <v>1</v>
      </c>
      <c r="I36" s="242"/>
      <c r="J36" s="243">
        <f>J37</f>
        <v>527789</v>
      </c>
      <c r="K36" s="243">
        <v>0</v>
      </c>
      <c r="L36" s="343">
        <v>0</v>
      </c>
      <c r="M36" s="137"/>
    </row>
    <row r="37" spans="1:13" ht="29.25" customHeight="1" x14ac:dyDescent="0.25">
      <c r="A37" s="550"/>
      <c r="B37" s="606" t="s">
        <v>15</v>
      </c>
      <c r="C37" s="238">
        <v>81</v>
      </c>
      <c r="D37" s="239">
        <v>5</v>
      </c>
      <c r="E37" s="238" t="s">
        <v>607</v>
      </c>
      <c r="F37" s="240" t="s">
        <v>608</v>
      </c>
      <c r="G37" s="241">
        <v>8</v>
      </c>
      <c r="H37" s="241">
        <v>1</v>
      </c>
      <c r="I37" s="242">
        <v>610</v>
      </c>
      <c r="J37" s="614">
        <f>1388889-861100</f>
        <v>527789</v>
      </c>
      <c r="K37" s="243">
        <v>0</v>
      </c>
      <c r="L37" s="343">
        <v>0</v>
      </c>
      <c r="M37" s="137"/>
    </row>
    <row r="38" spans="1:13" ht="33.75" customHeight="1" x14ac:dyDescent="0.25">
      <c r="A38" s="550"/>
      <c r="B38" s="607" t="s">
        <v>610</v>
      </c>
      <c r="C38" s="238">
        <v>81</v>
      </c>
      <c r="D38" s="239">
        <v>5</v>
      </c>
      <c r="E38" s="238" t="s">
        <v>607</v>
      </c>
      <c r="F38" s="240" t="s">
        <v>609</v>
      </c>
      <c r="G38" s="241">
        <v>8</v>
      </c>
      <c r="H38" s="241">
        <v>1</v>
      </c>
      <c r="I38" s="242"/>
      <c r="J38" s="243">
        <f>J39</f>
        <v>700863</v>
      </c>
      <c r="K38" s="243">
        <v>0</v>
      </c>
      <c r="L38" s="343">
        <v>0</v>
      </c>
      <c r="M38" s="137"/>
    </row>
    <row r="39" spans="1:13" ht="27" customHeight="1" x14ac:dyDescent="0.25">
      <c r="A39" s="550"/>
      <c r="B39" s="606" t="s">
        <v>15</v>
      </c>
      <c r="C39" s="238">
        <v>81</v>
      </c>
      <c r="D39" s="239">
        <v>5</v>
      </c>
      <c r="E39" s="238" t="s">
        <v>607</v>
      </c>
      <c r="F39" s="240" t="s">
        <v>609</v>
      </c>
      <c r="G39" s="241">
        <v>8</v>
      </c>
      <c r="H39" s="241">
        <v>1</v>
      </c>
      <c r="I39" s="242">
        <v>610</v>
      </c>
      <c r="J39" s="243">
        <v>700863</v>
      </c>
      <c r="K39" s="243">
        <v>0</v>
      </c>
      <c r="L39" s="343">
        <v>0</v>
      </c>
      <c r="M39" s="137"/>
    </row>
    <row r="40" spans="1:13" ht="66.75" customHeight="1" x14ac:dyDescent="0.25">
      <c r="A40" s="220"/>
      <c r="B40" s="464" t="s">
        <v>525</v>
      </c>
      <c r="C40" s="439" t="s">
        <v>7</v>
      </c>
      <c r="D40" s="440" t="s">
        <v>5</v>
      </c>
      <c r="E40" s="439" t="s">
        <v>4</v>
      </c>
      <c r="F40" s="441" t="s">
        <v>3</v>
      </c>
      <c r="G40" s="437" t="s">
        <v>1</v>
      </c>
      <c r="H40" s="437" t="s">
        <v>1</v>
      </c>
      <c r="I40" s="442" t="s">
        <v>1</v>
      </c>
      <c r="J40" s="443">
        <f>J41</f>
        <v>39778264.759999998</v>
      </c>
      <c r="K40" s="443">
        <f>K41</f>
        <v>77567445.810000002</v>
      </c>
      <c r="L40" s="444">
        <f>L41</f>
        <v>73368181.810000002</v>
      </c>
      <c r="M40" s="137"/>
    </row>
    <row r="41" spans="1:13" ht="24.75" customHeight="1" x14ac:dyDescent="0.25">
      <c r="A41" s="220"/>
      <c r="B41" s="253" t="s">
        <v>448</v>
      </c>
      <c r="C41" s="254" t="s">
        <v>7</v>
      </c>
      <c r="D41" s="255" t="s">
        <v>31</v>
      </c>
      <c r="E41" s="254" t="s">
        <v>4</v>
      </c>
      <c r="F41" s="256" t="s">
        <v>3</v>
      </c>
      <c r="G41" s="257" t="s">
        <v>1</v>
      </c>
      <c r="H41" s="257" t="s">
        <v>1</v>
      </c>
      <c r="I41" s="258" t="s">
        <v>1</v>
      </c>
      <c r="J41" s="259">
        <f>J46+J50+J60+J68+J77+J85+J42</f>
        <v>39778264.759999998</v>
      </c>
      <c r="K41" s="259">
        <f>K46+K50+K60+K68+K77+K85+K42</f>
        <v>77567445.810000002</v>
      </c>
      <c r="L41" s="260">
        <f>L46+L50+L60+L68+L77+L85+L42</f>
        <v>73368181.810000002</v>
      </c>
      <c r="M41" s="137"/>
    </row>
    <row r="42" spans="1:13" ht="31.5" customHeight="1" x14ac:dyDescent="0.25">
      <c r="A42" s="220"/>
      <c r="B42" s="492" t="s">
        <v>302</v>
      </c>
      <c r="C42" s="370">
        <v>85</v>
      </c>
      <c r="D42" s="371">
        <v>4</v>
      </c>
      <c r="E42" s="370">
        <v>0</v>
      </c>
      <c r="F42" s="372">
        <v>0</v>
      </c>
      <c r="G42" s="368"/>
      <c r="H42" s="368"/>
      <c r="I42" s="373"/>
      <c r="J42" s="374">
        <f t="shared" ref="J42:L44" si="5">J43</f>
        <v>426297.83999999997</v>
      </c>
      <c r="K42" s="374">
        <f t="shared" si="5"/>
        <v>550000</v>
      </c>
      <c r="L42" s="375">
        <f t="shared" si="5"/>
        <v>350000</v>
      </c>
      <c r="M42" s="137"/>
    </row>
    <row r="43" spans="1:13" ht="24.75" customHeight="1" x14ac:dyDescent="0.25">
      <c r="A43" s="220"/>
      <c r="B43" s="491" t="s">
        <v>448</v>
      </c>
      <c r="C43" s="156">
        <v>85</v>
      </c>
      <c r="D43" s="160">
        <v>4</v>
      </c>
      <c r="E43" s="156">
        <v>9</v>
      </c>
      <c r="F43" s="164">
        <v>0</v>
      </c>
      <c r="G43" s="146"/>
      <c r="H43" s="146"/>
      <c r="I43" s="170"/>
      <c r="J43" s="174">
        <f t="shared" si="5"/>
        <v>426297.83999999997</v>
      </c>
      <c r="K43" s="174">
        <f t="shared" si="5"/>
        <v>550000</v>
      </c>
      <c r="L43" s="179">
        <f t="shared" si="5"/>
        <v>350000</v>
      </c>
      <c r="M43" s="137"/>
    </row>
    <row r="44" spans="1:13" ht="29.25" customHeight="1" x14ac:dyDescent="0.25">
      <c r="A44" s="220"/>
      <c r="B44" s="491" t="s">
        <v>42</v>
      </c>
      <c r="C44" s="156">
        <v>85</v>
      </c>
      <c r="D44" s="160">
        <v>4</v>
      </c>
      <c r="E44" s="156">
        <v>9</v>
      </c>
      <c r="F44" s="164">
        <v>90053</v>
      </c>
      <c r="G44" s="146">
        <v>3</v>
      </c>
      <c r="H44" s="146">
        <v>10</v>
      </c>
      <c r="I44" s="170"/>
      <c r="J44" s="174">
        <f t="shared" si="5"/>
        <v>426297.83999999997</v>
      </c>
      <c r="K44" s="174">
        <f t="shared" si="5"/>
        <v>550000</v>
      </c>
      <c r="L44" s="179">
        <f t="shared" si="5"/>
        <v>350000</v>
      </c>
      <c r="M44" s="137"/>
    </row>
    <row r="45" spans="1:13" ht="35.25" customHeight="1" x14ac:dyDescent="0.25">
      <c r="A45" s="220"/>
      <c r="B45" s="491" t="s">
        <v>22</v>
      </c>
      <c r="C45" s="156">
        <v>85</v>
      </c>
      <c r="D45" s="160">
        <v>4</v>
      </c>
      <c r="E45" s="156">
        <v>9</v>
      </c>
      <c r="F45" s="164">
        <v>90053</v>
      </c>
      <c r="G45" s="146">
        <v>3</v>
      </c>
      <c r="H45" s="146">
        <v>10</v>
      </c>
      <c r="I45" s="170">
        <v>240</v>
      </c>
      <c r="J45" s="174">
        <f>350000+76297.84</f>
        <v>426297.83999999997</v>
      </c>
      <c r="K45" s="174">
        <v>550000</v>
      </c>
      <c r="L45" s="179">
        <v>350000</v>
      </c>
      <c r="M45" s="137"/>
    </row>
    <row r="46" spans="1:13" ht="45" customHeight="1" x14ac:dyDescent="0.25">
      <c r="A46" s="220"/>
      <c r="B46" s="445" t="s">
        <v>479</v>
      </c>
      <c r="C46" s="446" t="s">
        <v>7</v>
      </c>
      <c r="D46" s="447" t="s">
        <v>31</v>
      </c>
      <c r="E46" s="446" t="s">
        <v>6</v>
      </c>
      <c r="F46" s="448" t="s">
        <v>3</v>
      </c>
      <c r="G46" s="449" t="s">
        <v>1</v>
      </c>
      <c r="H46" s="449" t="s">
        <v>1</v>
      </c>
      <c r="I46" s="450" t="s">
        <v>1</v>
      </c>
      <c r="J46" s="451">
        <f t="shared" ref="J46:L48" si="6">J47</f>
        <v>100000</v>
      </c>
      <c r="K46" s="451">
        <f t="shared" si="6"/>
        <v>150000</v>
      </c>
      <c r="L46" s="452">
        <f t="shared" si="6"/>
        <v>150000</v>
      </c>
      <c r="M46" s="137"/>
    </row>
    <row r="47" spans="1:13" ht="26.25" customHeight="1" x14ac:dyDescent="0.25">
      <c r="A47" s="220"/>
      <c r="B47" s="228" t="s">
        <v>480</v>
      </c>
      <c r="C47" s="229" t="s">
        <v>7</v>
      </c>
      <c r="D47" s="230" t="s">
        <v>31</v>
      </c>
      <c r="E47" s="229" t="s">
        <v>6</v>
      </c>
      <c r="F47" s="231" t="s">
        <v>481</v>
      </c>
      <c r="G47" s="232" t="s">
        <v>1</v>
      </c>
      <c r="H47" s="232" t="s">
        <v>1</v>
      </c>
      <c r="I47" s="233" t="s">
        <v>1</v>
      </c>
      <c r="J47" s="234">
        <f t="shared" si="6"/>
        <v>100000</v>
      </c>
      <c r="K47" s="234">
        <f t="shared" si="6"/>
        <v>150000</v>
      </c>
      <c r="L47" s="235">
        <f t="shared" si="6"/>
        <v>150000</v>
      </c>
      <c r="M47" s="137"/>
    </row>
    <row r="48" spans="1:13" ht="24" customHeight="1" x14ac:dyDescent="0.25">
      <c r="A48" s="220"/>
      <c r="B48" s="236" t="s">
        <v>35</v>
      </c>
      <c r="C48" s="229" t="s">
        <v>7</v>
      </c>
      <c r="D48" s="230" t="s">
        <v>31</v>
      </c>
      <c r="E48" s="229" t="s">
        <v>6</v>
      </c>
      <c r="F48" s="231" t="s">
        <v>481</v>
      </c>
      <c r="G48" s="232">
        <v>4</v>
      </c>
      <c r="H48" s="232">
        <v>12</v>
      </c>
      <c r="I48" s="233" t="s">
        <v>1</v>
      </c>
      <c r="J48" s="234">
        <f t="shared" si="6"/>
        <v>100000</v>
      </c>
      <c r="K48" s="234">
        <f t="shared" si="6"/>
        <v>150000</v>
      </c>
      <c r="L48" s="235">
        <f t="shared" si="6"/>
        <v>150000</v>
      </c>
      <c r="M48" s="137"/>
    </row>
    <row r="49" spans="1:13" ht="33" customHeight="1" x14ac:dyDescent="0.25">
      <c r="A49" s="220"/>
      <c r="B49" s="237" t="s">
        <v>22</v>
      </c>
      <c r="C49" s="238" t="s">
        <v>7</v>
      </c>
      <c r="D49" s="239" t="s">
        <v>31</v>
      </c>
      <c r="E49" s="238" t="s">
        <v>6</v>
      </c>
      <c r="F49" s="240" t="s">
        <v>481</v>
      </c>
      <c r="G49" s="241">
        <v>4</v>
      </c>
      <c r="H49" s="241">
        <v>12</v>
      </c>
      <c r="I49" s="242" t="s">
        <v>19</v>
      </c>
      <c r="J49" s="243">
        <v>100000</v>
      </c>
      <c r="K49" s="243">
        <v>150000</v>
      </c>
      <c r="L49" s="244">
        <v>150000</v>
      </c>
      <c r="M49" s="137"/>
    </row>
    <row r="50" spans="1:13" ht="21.75" customHeight="1" x14ac:dyDescent="0.25">
      <c r="A50" s="220"/>
      <c r="B50" s="453" t="s">
        <v>477</v>
      </c>
      <c r="C50" s="454" t="s">
        <v>7</v>
      </c>
      <c r="D50" s="455" t="s">
        <v>31</v>
      </c>
      <c r="E50" s="454" t="s">
        <v>30</v>
      </c>
      <c r="F50" s="456" t="s">
        <v>3</v>
      </c>
      <c r="G50" s="457" t="s">
        <v>1</v>
      </c>
      <c r="H50" s="457" t="s">
        <v>1</v>
      </c>
      <c r="I50" s="458" t="s">
        <v>1</v>
      </c>
      <c r="J50" s="459">
        <f>J51+J54</f>
        <v>4039408</v>
      </c>
      <c r="K50" s="459">
        <f>K51+K54+K57</f>
        <v>7196452</v>
      </c>
      <c r="L50" s="460">
        <f>L51+L54</f>
        <v>4193367</v>
      </c>
      <c r="M50" s="137"/>
    </row>
    <row r="51" spans="1:13" ht="27" customHeight="1" x14ac:dyDescent="0.25">
      <c r="A51" s="220"/>
      <c r="B51" s="228" t="s">
        <v>534</v>
      </c>
      <c r="C51" s="229" t="s">
        <v>7</v>
      </c>
      <c r="D51" s="230" t="s">
        <v>31</v>
      </c>
      <c r="E51" s="229" t="s">
        <v>30</v>
      </c>
      <c r="F51" s="231" t="s">
        <v>549</v>
      </c>
      <c r="G51" s="232" t="s">
        <v>1</v>
      </c>
      <c r="H51" s="232" t="s">
        <v>1</v>
      </c>
      <c r="I51" s="233" t="s">
        <v>1</v>
      </c>
      <c r="J51" s="234">
        <f t="shared" ref="J51:L52" si="7">J52</f>
        <v>2000000</v>
      </c>
      <c r="K51" s="234">
        <f t="shared" si="7"/>
        <v>2500000</v>
      </c>
      <c r="L51" s="235">
        <f t="shared" si="7"/>
        <v>2000000</v>
      </c>
      <c r="M51" s="137"/>
    </row>
    <row r="52" spans="1:13" ht="18" customHeight="1" x14ac:dyDescent="0.25">
      <c r="A52" s="220"/>
      <c r="B52" s="236" t="s">
        <v>39</v>
      </c>
      <c r="C52" s="229" t="s">
        <v>7</v>
      </c>
      <c r="D52" s="230" t="s">
        <v>31</v>
      </c>
      <c r="E52" s="229" t="s">
        <v>30</v>
      </c>
      <c r="F52" s="231" t="s">
        <v>549</v>
      </c>
      <c r="G52" s="232">
        <v>4</v>
      </c>
      <c r="H52" s="232">
        <v>9</v>
      </c>
      <c r="I52" s="233" t="s">
        <v>1</v>
      </c>
      <c r="J52" s="234">
        <f t="shared" si="7"/>
        <v>2000000</v>
      </c>
      <c r="K52" s="234">
        <f t="shared" si="7"/>
        <v>2500000</v>
      </c>
      <c r="L52" s="235">
        <f t="shared" si="7"/>
        <v>2000000</v>
      </c>
      <c r="M52" s="137"/>
    </row>
    <row r="53" spans="1:13" ht="32.25" customHeight="1" x14ac:dyDescent="0.25">
      <c r="A53" s="220"/>
      <c r="B53" s="237" t="s">
        <v>22</v>
      </c>
      <c r="C53" s="238" t="s">
        <v>7</v>
      </c>
      <c r="D53" s="239" t="s">
        <v>31</v>
      </c>
      <c r="E53" s="238" t="s">
        <v>30</v>
      </c>
      <c r="F53" s="240" t="s">
        <v>549</v>
      </c>
      <c r="G53" s="241">
        <v>4</v>
      </c>
      <c r="H53" s="241">
        <v>9</v>
      </c>
      <c r="I53" s="242" t="s">
        <v>19</v>
      </c>
      <c r="J53" s="243">
        <v>2000000</v>
      </c>
      <c r="K53" s="243">
        <v>2500000</v>
      </c>
      <c r="L53" s="244">
        <v>2000000</v>
      </c>
      <c r="M53" s="137"/>
    </row>
    <row r="54" spans="1:13" ht="31.5" customHeight="1" x14ac:dyDescent="0.25">
      <c r="A54" s="220"/>
      <c r="B54" s="587" t="s">
        <v>23</v>
      </c>
      <c r="C54" s="262" t="s">
        <v>7</v>
      </c>
      <c r="D54" s="263" t="s">
        <v>31</v>
      </c>
      <c r="E54" s="262" t="s">
        <v>30</v>
      </c>
      <c r="F54" s="264" t="s">
        <v>549</v>
      </c>
      <c r="G54" s="265" t="s">
        <v>1</v>
      </c>
      <c r="H54" s="265" t="s">
        <v>1</v>
      </c>
      <c r="I54" s="266" t="s">
        <v>1</v>
      </c>
      <c r="J54" s="267">
        <f t="shared" ref="J54:L55" si="8">J55</f>
        <v>2039408</v>
      </c>
      <c r="K54" s="267">
        <f t="shared" si="8"/>
        <v>1539544</v>
      </c>
      <c r="L54" s="268">
        <f t="shared" si="8"/>
        <v>2193367</v>
      </c>
      <c r="M54" s="137"/>
    </row>
    <row r="55" spans="1:13" ht="18.75" customHeight="1" x14ac:dyDescent="0.25">
      <c r="A55" s="220"/>
      <c r="B55" s="236" t="s">
        <v>39</v>
      </c>
      <c r="C55" s="229" t="s">
        <v>7</v>
      </c>
      <c r="D55" s="230" t="s">
        <v>31</v>
      </c>
      <c r="E55" s="229" t="s">
        <v>30</v>
      </c>
      <c r="F55" s="231" t="s">
        <v>549</v>
      </c>
      <c r="G55" s="232">
        <v>4</v>
      </c>
      <c r="H55" s="232">
        <v>9</v>
      </c>
      <c r="I55" s="233" t="s">
        <v>1</v>
      </c>
      <c r="J55" s="234">
        <f t="shared" si="8"/>
        <v>2039408</v>
      </c>
      <c r="K55" s="234">
        <f t="shared" si="8"/>
        <v>1539544</v>
      </c>
      <c r="L55" s="235">
        <f t="shared" si="8"/>
        <v>2193367</v>
      </c>
      <c r="M55" s="137"/>
    </row>
    <row r="56" spans="1:13" ht="31.5" customHeight="1" x14ac:dyDescent="0.25">
      <c r="A56" s="220"/>
      <c r="B56" s="237" t="s">
        <v>22</v>
      </c>
      <c r="C56" s="238" t="s">
        <v>7</v>
      </c>
      <c r="D56" s="239" t="s">
        <v>31</v>
      </c>
      <c r="E56" s="238" t="s">
        <v>30</v>
      </c>
      <c r="F56" s="240" t="s">
        <v>549</v>
      </c>
      <c r="G56" s="241">
        <v>4</v>
      </c>
      <c r="H56" s="241">
        <v>9</v>
      </c>
      <c r="I56" s="242" t="s">
        <v>19</v>
      </c>
      <c r="J56" s="243">
        <f>1039408+1000000</f>
        <v>2039408</v>
      </c>
      <c r="K56" s="243">
        <v>1539544</v>
      </c>
      <c r="L56" s="244">
        <v>2193367</v>
      </c>
      <c r="M56" s="137"/>
    </row>
    <row r="57" spans="1:13" ht="33.75" customHeight="1" x14ac:dyDescent="0.25">
      <c r="A57" s="220"/>
      <c r="B57" s="261" t="s">
        <v>526</v>
      </c>
      <c r="C57" s="262" t="s">
        <v>7</v>
      </c>
      <c r="D57" s="263" t="s">
        <v>31</v>
      </c>
      <c r="E57" s="262" t="s">
        <v>30</v>
      </c>
      <c r="F57" s="264" t="s">
        <v>593</v>
      </c>
      <c r="G57" s="265" t="s">
        <v>1</v>
      </c>
      <c r="H57" s="265" t="s">
        <v>1</v>
      </c>
      <c r="I57" s="266" t="s">
        <v>1</v>
      </c>
      <c r="J57" s="267">
        <f>J58</f>
        <v>0</v>
      </c>
      <c r="K57" s="267">
        <f>K58</f>
        <v>3156908</v>
      </c>
      <c r="L57" s="268">
        <v>0</v>
      </c>
      <c r="M57" s="137"/>
    </row>
    <row r="58" spans="1:13" ht="16.5" customHeight="1" x14ac:dyDescent="0.25">
      <c r="A58" s="220"/>
      <c r="B58" s="236" t="s">
        <v>39</v>
      </c>
      <c r="C58" s="229" t="s">
        <v>7</v>
      </c>
      <c r="D58" s="230" t="s">
        <v>31</v>
      </c>
      <c r="E58" s="229" t="s">
        <v>30</v>
      </c>
      <c r="F58" s="231" t="s">
        <v>593</v>
      </c>
      <c r="G58" s="232">
        <v>4</v>
      </c>
      <c r="H58" s="232">
        <v>9</v>
      </c>
      <c r="I58" s="233" t="s">
        <v>1</v>
      </c>
      <c r="J58" s="234">
        <f>J59</f>
        <v>0</v>
      </c>
      <c r="K58" s="234">
        <f>K59</f>
        <v>3156908</v>
      </c>
      <c r="L58" s="235">
        <v>0</v>
      </c>
      <c r="M58" s="137"/>
    </row>
    <row r="59" spans="1:13" ht="33" customHeight="1" x14ac:dyDescent="0.25">
      <c r="A59" s="220"/>
      <c r="B59" s="237" t="s">
        <v>22</v>
      </c>
      <c r="C59" s="238" t="s">
        <v>7</v>
      </c>
      <c r="D59" s="239" t="s">
        <v>31</v>
      </c>
      <c r="E59" s="238" t="s">
        <v>30</v>
      </c>
      <c r="F59" s="240" t="s">
        <v>593</v>
      </c>
      <c r="G59" s="241">
        <v>4</v>
      </c>
      <c r="H59" s="241">
        <v>9</v>
      </c>
      <c r="I59" s="242" t="s">
        <v>19</v>
      </c>
      <c r="J59" s="243">
        <v>0</v>
      </c>
      <c r="K59" s="243">
        <f>3154066+2842</f>
        <v>3156908</v>
      </c>
      <c r="L59" s="244">
        <v>0</v>
      </c>
      <c r="M59" s="137"/>
    </row>
    <row r="60" spans="1:13" ht="19.5" customHeight="1" x14ac:dyDescent="0.25">
      <c r="A60" s="220"/>
      <c r="B60" s="453" t="s">
        <v>482</v>
      </c>
      <c r="C60" s="454" t="s">
        <v>7</v>
      </c>
      <c r="D60" s="455" t="s">
        <v>31</v>
      </c>
      <c r="E60" s="454">
        <v>0</v>
      </c>
      <c r="F60" s="456" t="s">
        <v>3</v>
      </c>
      <c r="G60" s="457" t="s">
        <v>1</v>
      </c>
      <c r="H60" s="457" t="s">
        <v>1</v>
      </c>
      <c r="I60" s="458" t="s">
        <v>1</v>
      </c>
      <c r="J60" s="459">
        <f>J61+J64</f>
        <v>32662907.5</v>
      </c>
      <c r="K60" s="459">
        <f>K61+K64</f>
        <v>58313265.310000002</v>
      </c>
      <c r="L60" s="460">
        <f>L61+L64</f>
        <v>58213265.310000002</v>
      </c>
      <c r="M60" s="137"/>
    </row>
    <row r="61" spans="1:13" ht="19.5" customHeight="1" x14ac:dyDescent="0.25">
      <c r="A61" s="220"/>
      <c r="B61" s="228" t="s">
        <v>32</v>
      </c>
      <c r="C61" s="229" t="s">
        <v>7</v>
      </c>
      <c r="D61" s="230" t="s">
        <v>31</v>
      </c>
      <c r="E61" s="229" t="s">
        <v>21</v>
      </c>
      <c r="F61" s="231" t="s">
        <v>29</v>
      </c>
      <c r="G61" s="232" t="s">
        <v>1</v>
      </c>
      <c r="H61" s="232" t="s">
        <v>1</v>
      </c>
      <c r="I61" s="233" t="s">
        <v>1</v>
      </c>
      <c r="J61" s="234">
        <f t="shared" ref="J61:L62" si="9">J62</f>
        <v>100000</v>
      </c>
      <c r="K61" s="234">
        <f t="shared" si="9"/>
        <v>150000</v>
      </c>
      <c r="L61" s="235">
        <f t="shared" si="9"/>
        <v>50000</v>
      </c>
      <c r="M61" s="137"/>
    </row>
    <row r="62" spans="1:13" ht="18.75" customHeight="1" x14ac:dyDescent="0.25">
      <c r="A62" s="220"/>
      <c r="B62" s="236" t="s">
        <v>33</v>
      </c>
      <c r="C62" s="229" t="s">
        <v>7</v>
      </c>
      <c r="D62" s="230" t="s">
        <v>31</v>
      </c>
      <c r="E62" s="229" t="s">
        <v>21</v>
      </c>
      <c r="F62" s="231" t="s">
        <v>29</v>
      </c>
      <c r="G62" s="232">
        <v>5</v>
      </c>
      <c r="H62" s="232">
        <v>1</v>
      </c>
      <c r="I62" s="233" t="s">
        <v>1</v>
      </c>
      <c r="J62" s="234">
        <f t="shared" si="9"/>
        <v>100000</v>
      </c>
      <c r="K62" s="234">
        <f t="shared" si="9"/>
        <v>150000</v>
      </c>
      <c r="L62" s="235">
        <f t="shared" si="9"/>
        <v>50000</v>
      </c>
      <c r="M62" s="137"/>
    </row>
    <row r="63" spans="1:13" ht="31.5" x14ac:dyDescent="0.25">
      <c r="A63" s="220"/>
      <c r="B63" s="344" t="s">
        <v>22</v>
      </c>
      <c r="C63" s="238" t="s">
        <v>7</v>
      </c>
      <c r="D63" s="239" t="s">
        <v>31</v>
      </c>
      <c r="E63" s="238" t="s">
        <v>21</v>
      </c>
      <c r="F63" s="240" t="s">
        <v>29</v>
      </c>
      <c r="G63" s="241">
        <v>5</v>
      </c>
      <c r="H63" s="241">
        <v>1</v>
      </c>
      <c r="I63" s="242" t="s">
        <v>19</v>
      </c>
      <c r="J63" s="243">
        <v>100000</v>
      </c>
      <c r="K63" s="243">
        <v>150000</v>
      </c>
      <c r="L63" s="244">
        <v>50000</v>
      </c>
      <c r="M63" s="137"/>
    </row>
    <row r="64" spans="1:13" ht="19.5" customHeight="1" x14ac:dyDescent="0.25">
      <c r="A64" s="220"/>
      <c r="B64" s="261" t="s">
        <v>482</v>
      </c>
      <c r="C64" s="262" t="s">
        <v>7</v>
      </c>
      <c r="D64" s="263" t="s">
        <v>31</v>
      </c>
      <c r="E64" s="262">
        <v>13</v>
      </c>
      <c r="F64" s="166" t="s">
        <v>546</v>
      </c>
      <c r="G64" s="265" t="s">
        <v>1</v>
      </c>
      <c r="H64" s="265" t="s">
        <v>1</v>
      </c>
      <c r="I64" s="266" t="s">
        <v>1</v>
      </c>
      <c r="J64" s="267">
        <f>J65</f>
        <v>32562907.5</v>
      </c>
      <c r="K64" s="343">
        <f t="shared" ref="K64:L66" si="10">K65</f>
        <v>58163265.310000002</v>
      </c>
      <c r="L64" s="343">
        <f t="shared" si="10"/>
        <v>58163265.310000002</v>
      </c>
      <c r="M64" s="137"/>
    </row>
    <row r="65" spans="1:13" ht="19.5" customHeight="1" x14ac:dyDescent="0.25">
      <c r="A65" s="220"/>
      <c r="B65" s="228" t="s">
        <v>32</v>
      </c>
      <c r="C65" s="229" t="s">
        <v>7</v>
      </c>
      <c r="D65" s="230" t="s">
        <v>31</v>
      </c>
      <c r="E65" s="229">
        <v>13</v>
      </c>
      <c r="F65" s="164" t="s">
        <v>546</v>
      </c>
      <c r="G65" s="232" t="s">
        <v>1</v>
      </c>
      <c r="H65" s="232" t="s">
        <v>1</v>
      </c>
      <c r="I65" s="233" t="s">
        <v>1</v>
      </c>
      <c r="J65" s="234">
        <f>J66</f>
        <v>32562907.5</v>
      </c>
      <c r="K65" s="343">
        <f t="shared" si="10"/>
        <v>58163265.310000002</v>
      </c>
      <c r="L65" s="343">
        <f t="shared" si="10"/>
        <v>58163265.310000002</v>
      </c>
      <c r="M65" s="137"/>
    </row>
    <row r="66" spans="1:13" ht="18.75" customHeight="1" x14ac:dyDescent="0.25">
      <c r="A66" s="220"/>
      <c r="B66" s="236" t="s">
        <v>33</v>
      </c>
      <c r="C66" s="229" t="s">
        <v>7</v>
      </c>
      <c r="D66" s="230" t="s">
        <v>31</v>
      </c>
      <c r="E66" s="229">
        <v>13</v>
      </c>
      <c r="F66" s="164" t="s">
        <v>546</v>
      </c>
      <c r="G66" s="232">
        <v>5</v>
      </c>
      <c r="H66" s="232">
        <v>1</v>
      </c>
      <c r="I66" s="233" t="s">
        <v>1</v>
      </c>
      <c r="J66" s="234">
        <f>J67</f>
        <v>32562907.5</v>
      </c>
      <c r="K66" s="343">
        <f t="shared" si="10"/>
        <v>58163265.310000002</v>
      </c>
      <c r="L66" s="343">
        <f t="shared" si="10"/>
        <v>58163265.310000002</v>
      </c>
      <c r="M66" s="137"/>
    </row>
    <row r="67" spans="1:13" ht="31.5" x14ac:dyDescent="0.25">
      <c r="A67" s="220"/>
      <c r="B67" s="237" t="s">
        <v>22</v>
      </c>
      <c r="C67" s="238" t="s">
        <v>7</v>
      </c>
      <c r="D67" s="239" t="s">
        <v>31</v>
      </c>
      <c r="E67" s="238">
        <v>13</v>
      </c>
      <c r="F67" s="165" t="s">
        <v>546</v>
      </c>
      <c r="G67" s="241">
        <v>5</v>
      </c>
      <c r="H67" s="241">
        <v>1</v>
      </c>
      <c r="I67" s="242">
        <v>410</v>
      </c>
      <c r="J67" s="614">
        <f>32562907.5</f>
        <v>32562907.5</v>
      </c>
      <c r="K67" s="343">
        <f>58140000+23265.31</f>
        <v>58163265.310000002</v>
      </c>
      <c r="L67" s="343">
        <f>58140000+23265.31</f>
        <v>58163265.310000002</v>
      </c>
      <c r="M67" s="137"/>
    </row>
    <row r="68" spans="1:13" ht="33.75" customHeight="1" x14ac:dyDescent="0.25">
      <c r="A68" s="220"/>
      <c r="B68" s="453" t="s">
        <v>483</v>
      </c>
      <c r="C68" s="454" t="s">
        <v>7</v>
      </c>
      <c r="D68" s="455" t="s">
        <v>31</v>
      </c>
      <c r="E68" s="454" t="s">
        <v>47</v>
      </c>
      <c r="F68" s="456" t="s">
        <v>3</v>
      </c>
      <c r="G68" s="457" t="s">
        <v>1</v>
      </c>
      <c r="H68" s="457" t="s">
        <v>1</v>
      </c>
      <c r="I68" s="458" t="s">
        <v>1</v>
      </c>
      <c r="J68" s="459">
        <f t="shared" ref="J68:L70" si="11">J69</f>
        <v>987102.41</v>
      </c>
      <c r="K68" s="459">
        <f>K69+K73+K75</f>
        <v>10714433</v>
      </c>
      <c r="L68" s="460">
        <f>L69</f>
        <v>970000</v>
      </c>
      <c r="M68" s="137"/>
    </row>
    <row r="69" spans="1:13" ht="19.5" customHeight="1" x14ac:dyDescent="0.25">
      <c r="A69" s="220"/>
      <c r="B69" s="228" t="s">
        <v>27</v>
      </c>
      <c r="C69" s="229" t="s">
        <v>7</v>
      </c>
      <c r="D69" s="230" t="s">
        <v>31</v>
      </c>
      <c r="E69" s="229" t="s">
        <v>47</v>
      </c>
      <c r="F69" s="231" t="s">
        <v>26</v>
      </c>
      <c r="G69" s="232" t="s">
        <v>1</v>
      </c>
      <c r="H69" s="232" t="s">
        <v>1</v>
      </c>
      <c r="I69" s="233" t="s">
        <v>1</v>
      </c>
      <c r="J69" s="234">
        <f t="shared" si="11"/>
        <v>987102.41</v>
      </c>
      <c r="K69" s="234">
        <f t="shared" si="11"/>
        <v>970000</v>
      </c>
      <c r="L69" s="235">
        <f t="shared" si="11"/>
        <v>970000</v>
      </c>
      <c r="M69" s="137"/>
    </row>
    <row r="70" spans="1:13" ht="18.75" customHeight="1" x14ac:dyDescent="0.25">
      <c r="A70" s="220"/>
      <c r="B70" s="236" t="s">
        <v>28</v>
      </c>
      <c r="C70" s="229" t="s">
        <v>7</v>
      </c>
      <c r="D70" s="230" t="s">
        <v>31</v>
      </c>
      <c r="E70" s="229" t="s">
        <v>47</v>
      </c>
      <c r="F70" s="231" t="s">
        <v>26</v>
      </c>
      <c r="G70" s="232">
        <v>5</v>
      </c>
      <c r="H70" s="232">
        <v>2</v>
      </c>
      <c r="I70" s="233" t="s">
        <v>1</v>
      </c>
      <c r="J70" s="234">
        <f>J71+J72</f>
        <v>987102.41</v>
      </c>
      <c r="K70" s="234">
        <f t="shared" si="11"/>
        <v>970000</v>
      </c>
      <c r="L70" s="235">
        <f t="shared" si="11"/>
        <v>970000</v>
      </c>
      <c r="M70" s="137"/>
    </row>
    <row r="71" spans="1:13" ht="33.75" customHeight="1" x14ac:dyDescent="0.25">
      <c r="A71" s="220"/>
      <c r="B71" s="237" t="s">
        <v>22</v>
      </c>
      <c r="C71" s="238" t="s">
        <v>7</v>
      </c>
      <c r="D71" s="239" t="s">
        <v>31</v>
      </c>
      <c r="E71" s="238" t="s">
        <v>47</v>
      </c>
      <c r="F71" s="240" t="s">
        <v>26</v>
      </c>
      <c r="G71" s="241">
        <v>5</v>
      </c>
      <c r="H71" s="241">
        <v>2</v>
      </c>
      <c r="I71" s="242" t="s">
        <v>19</v>
      </c>
      <c r="J71" s="243">
        <v>970000</v>
      </c>
      <c r="K71" s="243">
        <v>970000</v>
      </c>
      <c r="L71" s="244">
        <v>970000</v>
      </c>
      <c r="M71" s="137"/>
    </row>
    <row r="72" spans="1:13" ht="27.75" customHeight="1" x14ac:dyDescent="0.25">
      <c r="A72" s="550"/>
      <c r="B72" s="624" t="s">
        <v>55</v>
      </c>
      <c r="C72" s="238" t="s">
        <v>7</v>
      </c>
      <c r="D72" s="239" t="s">
        <v>31</v>
      </c>
      <c r="E72" s="238" t="s">
        <v>47</v>
      </c>
      <c r="F72" s="240" t="s">
        <v>26</v>
      </c>
      <c r="G72" s="241">
        <v>5</v>
      </c>
      <c r="H72" s="241">
        <v>2</v>
      </c>
      <c r="I72" s="242">
        <v>850</v>
      </c>
      <c r="J72" s="614">
        <v>17102.41</v>
      </c>
      <c r="K72" s="243">
        <v>0</v>
      </c>
      <c r="L72" s="343">
        <v>0</v>
      </c>
      <c r="M72" s="137"/>
    </row>
    <row r="73" spans="1:13" ht="62.25" customHeight="1" x14ac:dyDescent="0.25">
      <c r="A73" s="550"/>
      <c r="B73" s="551" t="s">
        <v>594</v>
      </c>
      <c r="C73" s="238">
        <v>85</v>
      </c>
      <c r="D73" s="239">
        <v>4</v>
      </c>
      <c r="E73" s="238">
        <v>4</v>
      </c>
      <c r="F73" s="240" t="s">
        <v>595</v>
      </c>
      <c r="G73" s="241">
        <v>5</v>
      </c>
      <c r="H73" s="241">
        <v>2</v>
      </c>
      <c r="I73" s="242"/>
      <c r="J73" s="243">
        <f>J74</f>
        <v>0</v>
      </c>
      <c r="K73" s="243">
        <f>K74</f>
        <v>9452100</v>
      </c>
      <c r="L73" s="343">
        <f>L74</f>
        <v>0</v>
      </c>
      <c r="M73" s="137"/>
    </row>
    <row r="74" spans="1:13" ht="33.75" customHeight="1" x14ac:dyDescent="0.25">
      <c r="A74" s="550"/>
      <c r="B74" s="551" t="s">
        <v>22</v>
      </c>
      <c r="C74" s="238">
        <v>85</v>
      </c>
      <c r="D74" s="239">
        <v>4</v>
      </c>
      <c r="E74" s="238">
        <v>4</v>
      </c>
      <c r="F74" s="165" t="s">
        <v>595</v>
      </c>
      <c r="G74" s="241">
        <v>5</v>
      </c>
      <c r="H74" s="241">
        <v>2</v>
      </c>
      <c r="I74" s="242">
        <v>240</v>
      </c>
      <c r="J74" s="175">
        <v>0</v>
      </c>
      <c r="K74" s="343">
        <v>9452100</v>
      </c>
      <c r="L74" s="490">
        <v>0</v>
      </c>
      <c r="M74" s="137"/>
    </row>
    <row r="75" spans="1:13" ht="43.5" customHeight="1" x14ac:dyDescent="0.25">
      <c r="A75" s="550"/>
      <c r="B75" s="607" t="s">
        <v>611</v>
      </c>
      <c r="C75" s="238">
        <v>85</v>
      </c>
      <c r="D75" s="239">
        <v>4</v>
      </c>
      <c r="E75" s="238">
        <v>4</v>
      </c>
      <c r="F75" s="165" t="s">
        <v>612</v>
      </c>
      <c r="G75" s="241">
        <v>5</v>
      </c>
      <c r="H75" s="241">
        <v>2</v>
      </c>
      <c r="I75" s="242"/>
      <c r="J75" s="175">
        <f>J76</f>
        <v>0</v>
      </c>
      <c r="K75" s="243">
        <f>K76</f>
        <v>292333</v>
      </c>
      <c r="L75" s="343">
        <f>L76</f>
        <v>0</v>
      </c>
      <c r="M75" s="137"/>
    </row>
    <row r="76" spans="1:13" ht="33.75" customHeight="1" x14ac:dyDescent="0.25">
      <c r="A76" s="550"/>
      <c r="B76" s="551" t="s">
        <v>22</v>
      </c>
      <c r="C76" s="238">
        <v>85</v>
      </c>
      <c r="D76" s="239">
        <v>4</v>
      </c>
      <c r="E76" s="238">
        <v>4</v>
      </c>
      <c r="F76" s="165" t="s">
        <v>612</v>
      </c>
      <c r="G76" s="241">
        <v>5</v>
      </c>
      <c r="H76" s="241">
        <v>2</v>
      </c>
      <c r="I76" s="242">
        <v>240</v>
      </c>
      <c r="J76" s="175">
        <v>0</v>
      </c>
      <c r="K76" s="243">
        <f>292280+53</f>
        <v>292333</v>
      </c>
      <c r="L76" s="343">
        <v>0</v>
      </c>
      <c r="M76" s="137"/>
    </row>
    <row r="77" spans="1:13" ht="30.75" customHeight="1" x14ac:dyDescent="0.25">
      <c r="A77" s="220"/>
      <c r="B77" s="453" t="s">
        <v>484</v>
      </c>
      <c r="C77" s="454" t="s">
        <v>7</v>
      </c>
      <c r="D77" s="455" t="s">
        <v>31</v>
      </c>
      <c r="E77" s="454" t="s">
        <v>38</v>
      </c>
      <c r="F77" s="456" t="s">
        <v>3</v>
      </c>
      <c r="G77" s="457" t="s">
        <v>1</v>
      </c>
      <c r="H77" s="457" t="s">
        <v>1</v>
      </c>
      <c r="I77" s="458" t="s">
        <v>1</v>
      </c>
      <c r="J77" s="588">
        <f>J78+J81</f>
        <v>1462549.01</v>
      </c>
      <c r="K77" s="588">
        <f>K78+K81</f>
        <v>543295.5</v>
      </c>
      <c r="L77" s="589">
        <f>L78+L81</f>
        <v>9391549.5</v>
      </c>
      <c r="M77" s="137"/>
    </row>
    <row r="78" spans="1:13" ht="20.25" customHeight="1" x14ac:dyDescent="0.25">
      <c r="A78" s="220"/>
      <c r="B78" s="228" t="s">
        <v>485</v>
      </c>
      <c r="C78" s="229" t="s">
        <v>7</v>
      </c>
      <c r="D78" s="230" t="s">
        <v>31</v>
      </c>
      <c r="E78" s="229" t="s">
        <v>38</v>
      </c>
      <c r="F78" s="231" t="s">
        <v>24</v>
      </c>
      <c r="G78" s="232" t="s">
        <v>1</v>
      </c>
      <c r="H78" s="232" t="s">
        <v>1</v>
      </c>
      <c r="I78" s="233" t="s">
        <v>1</v>
      </c>
      <c r="J78" s="243">
        <f t="shared" ref="J78:L79" si="12">J79</f>
        <v>1462549.01</v>
      </c>
      <c r="K78" s="243">
        <f t="shared" si="12"/>
        <v>543295.5</v>
      </c>
      <c r="L78" s="244">
        <f t="shared" si="12"/>
        <v>9391549.5</v>
      </c>
      <c r="M78" s="137"/>
    </row>
    <row r="79" spans="1:13" ht="20.25" customHeight="1" x14ac:dyDescent="0.25">
      <c r="A79" s="220"/>
      <c r="B79" s="236" t="s">
        <v>25</v>
      </c>
      <c r="C79" s="229" t="s">
        <v>7</v>
      </c>
      <c r="D79" s="230" t="s">
        <v>31</v>
      </c>
      <c r="E79" s="229" t="s">
        <v>38</v>
      </c>
      <c r="F79" s="231" t="s">
        <v>24</v>
      </c>
      <c r="G79" s="232">
        <v>5</v>
      </c>
      <c r="H79" s="232">
        <v>3</v>
      </c>
      <c r="I79" s="233" t="s">
        <v>1</v>
      </c>
      <c r="J79" s="243">
        <f t="shared" si="12"/>
        <v>1462549.01</v>
      </c>
      <c r="K79" s="243">
        <f t="shared" si="12"/>
        <v>543295.5</v>
      </c>
      <c r="L79" s="244">
        <f t="shared" si="12"/>
        <v>9391549.5</v>
      </c>
      <c r="M79" s="137"/>
    </row>
    <row r="80" spans="1:13" ht="36" customHeight="1" x14ac:dyDescent="0.25">
      <c r="A80" s="220"/>
      <c r="B80" s="237" t="s">
        <v>22</v>
      </c>
      <c r="C80" s="238" t="s">
        <v>7</v>
      </c>
      <c r="D80" s="239" t="s">
        <v>31</v>
      </c>
      <c r="E80" s="238" t="s">
        <v>38</v>
      </c>
      <c r="F80" s="240" t="s">
        <v>24</v>
      </c>
      <c r="G80" s="241">
        <v>5</v>
      </c>
      <c r="H80" s="241">
        <v>3</v>
      </c>
      <c r="I80" s="242" t="s">
        <v>19</v>
      </c>
      <c r="J80" s="614">
        <f>2392854-1403297.84+3053002.76-2562907.5-17102.41</f>
        <v>1462549.01</v>
      </c>
      <c r="K80" s="243">
        <f>569455.81-26160.31</f>
        <v>543295.5</v>
      </c>
      <c r="L80" s="244">
        <f>9414814.81-23265.31</f>
        <v>9391549.5</v>
      </c>
      <c r="M80" s="137"/>
    </row>
    <row r="81" spans="1:13" ht="34.5" customHeight="1" x14ac:dyDescent="0.25">
      <c r="A81" s="220"/>
      <c r="B81" s="261" t="s">
        <v>478</v>
      </c>
      <c r="C81" s="262" t="s">
        <v>7</v>
      </c>
      <c r="D81" s="263" t="s">
        <v>31</v>
      </c>
      <c r="E81" s="262" t="s">
        <v>36</v>
      </c>
      <c r="F81" s="264" t="s">
        <v>3</v>
      </c>
      <c r="G81" s="265" t="s">
        <v>1</v>
      </c>
      <c r="H81" s="265" t="s">
        <v>1</v>
      </c>
      <c r="I81" s="266" t="s">
        <v>1</v>
      </c>
      <c r="J81" s="243">
        <f t="shared" ref="J81:L83" si="13">J82</f>
        <v>0</v>
      </c>
      <c r="K81" s="243">
        <f t="shared" si="13"/>
        <v>0</v>
      </c>
      <c r="L81" s="244">
        <f t="shared" si="13"/>
        <v>0</v>
      </c>
      <c r="M81" s="137"/>
    </row>
    <row r="82" spans="1:13" ht="18" customHeight="1" x14ac:dyDescent="0.25">
      <c r="A82" s="220"/>
      <c r="B82" s="228" t="s">
        <v>23</v>
      </c>
      <c r="C82" s="229" t="s">
        <v>7</v>
      </c>
      <c r="D82" s="230" t="s">
        <v>31</v>
      </c>
      <c r="E82" s="229" t="s">
        <v>36</v>
      </c>
      <c r="F82" s="231" t="s">
        <v>20</v>
      </c>
      <c r="G82" s="232" t="s">
        <v>1</v>
      </c>
      <c r="H82" s="232" t="s">
        <v>1</v>
      </c>
      <c r="I82" s="233" t="s">
        <v>1</v>
      </c>
      <c r="J82" s="243">
        <f t="shared" si="13"/>
        <v>0</v>
      </c>
      <c r="K82" s="243">
        <f t="shared" si="13"/>
        <v>0</v>
      </c>
      <c r="L82" s="244">
        <f t="shared" si="13"/>
        <v>0</v>
      </c>
      <c r="M82" s="137"/>
    </row>
    <row r="83" spans="1:13" ht="20.25" customHeight="1" x14ac:dyDescent="0.25">
      <c r="A83" s="220"/>
      <c r="B83" s="236" t="s">
        <v>25</v>
      </c>
      <c r="C83" s="229" t="s">
        <v>7</v>
      </c>
      <c r="D83" s="230" t="s">
        <v>31</v>
      </c>
      <c r="E83" s="229" t="s">
        <v>36</v>
      </c>
      <c r="F83" s="231" t="s">
        <v>20</v>
      </c>
      <c r="G83" s="232">
        <v>5</v>
      </c>
      <c r="H83" s="232">
        <v>3</v>
      </c>
      <c r="I83" s="233" t="s">
        <v>1</v>
      </c>
      <c r="J83" s="243">
        <f t="shared" si="13"/>
        <v>0</v>
      </c>
      <c r="K83" s="243">
        <f t="shared" si="13"/>
        <v>0</v>
      </c>
      <c r="L83" s="244">
        <f t="shared" si="13"/>
        <v>0</v>
      </c>
      <c r="M83" s="137"/>
    </row>
    <row r="84" spans="1:13" ht="36" customHeight="1" x14ac:dyDescent="0.25">
      <c r="A84" s="220"/>
      <c r="B84" s="237" t="s">
        <v>22</v>
      </c>
      <c r="C84" s="238" t="s">
        <v>7</v>
      </c>
      <c r="D84" s="239" t="s">
        <v>31</v>
      </c>
      <c r="E84" s="238" t="s">
        <v>36</v>
      </c>
      <c r="F84" s="240" t="s">
        <v>20</v>
      </c>
      <c r="G84" s="241">
        <v>5</v>
      </c>
      <c r="H84" s="241">
        <v>3</v>
      </c>
      <c r="I84" s="242" t="s">
        <v>19</v>
      </c>
      <c r="J84" s="243">
        <v>0</v>
      </c>
      <c r="K84" s="243">
        <v>0</v>
      </c>
      <c r="L84" s="244">
        <v>0</v>
      </c>
      <c r="M84" s="137"/>
    </row>
    <row r="85" spans="1:13" ht="36" customHeight="1" x14ac:dyDescent="0.25">
      <c r="A85" s="220"/>
      <c r="B85" s="453" t="s">
        <v>492</v>
      </c>
      <c r="C85" s="454" t="s">
        <v>7</v>
      </c>
      <c r="D85" s="455" t="s">
        <v>31</v>
      </c>
      <c r="E85" s="454" t="s">
        <v>493</v>
      </c>
      <c r="F85" s="456" t="s">
        <v>3</v>
      </c>
      <c r="G85" s="457" t="s">
        <v>1</v>
      </c>
      <c r="H85" s="457" t="s">
        <v>1</v>
      </c>
      <c r="I85" s="458" t="s">
        <v>1</v>
      </c>
      <c r="J85" s="463">
        <f t="shared" ref="J85:L87" si="14">J86</f>
        <v>100000</v>
      </c>
      <c r="K85" s="463">
        <f t="shared" si="14"/>
        <v>100000</v>
      </c>
      <c r="L85" s="463">
        <f t="shared" si="14"/>
        <v>100000</v>
      </c>
      <c r="M85" s="137"/>
    </row>
    <row r="86" spans="1:13" ht="31.5" customHeight="1" x14ac:dyDescent="0.25">
      <c r="A86" s="220"/>
      <c r="B86" s="228" t="s">
        <v>535</v>
      </c>
      <c r="C86" s="229" t="s">
        <v>7</v>
      </c>
      <c r="D86" s="230" t="s">
        <v>31</v>
      </c>
      <c r="E86" s="229" t="s">
        <v>493</v>
      </c>
      <c r="F86" s="231">
        <v>90054</v>
      </c>
      <c r="G86" s="232" t="s">
        <v>1</v>
      </c>
      <c r="H86" s="232" t="s">
        <v>1</v>
      </c>
      <c r="I86" s="233" t="s">
        <v>1</v>
      </c>
      <c r="J86" s="343">
        <f t="shared" si="14"/>
        <v>100000</v>
      </c>
      <c r="K86" s="343">
        <f t="shared" si="14"/>
        <v>100000</v>
      </c>
      <c r="L86" s="343">
        <f t="shared" si="14"/>
        <v>100000</v>
      </c>
      <c r="M86" s="137"/>
    </row>
    <row r="87" spans="1:13" ht="18" customHeight="1" x14ac:dyDescent="0.25">
      <c r="A87" s="220"/>
      <c r="B87" s="236" t="s">
        <v>491</v>
      </c>
      <c r="C87" s="229" t="s">
        <v>7</v>
      </c>
      <c r="D87" s="230" t="s">
        <v>31</v>
      </c>
      <c r="E87" s="229" t="s">
        <v>493</v>
      </c>
      <c r="F87" s="231">
        <v>90054</v>
      </c>
      <c r="G87" s="232">
        <v>11</v>
      </c>
      <c r="H87" s="232">
        <v>1</v>
      </c>
      <c r="I87" s="233" t="s">
        <v>1</v>
      </c>
      <c r="J87" s="343">
        <f t="shared" si="14"/>
        <v>100000</v>
      </c>
      <c r="K87" s="343">
        <f t="shared" si="14"/>
        <v>100000</v>
      </c>
      <c r="L87" s="343">
        <f t="shared" si="14"/>
        <v>100000</v>
      </c>
      <c r="M87" s="137"/>
    </row>
    <row r="88" spans="1:13" ht="30.75" customHeight="1" x14ac:dyDescent="0.25">
      <c r="A88" s="220"/>
      <c r="B88" s="237" t="s">
        <v>22</v>
      </c>
      <c r="C88" s="238" t="s">
        <v>7</v>
      </c>
      <c r="D88" s="239" t="s">
        <v>31</v>
      </c>
      <c r="E88" s="238" t="s">
        <v>493</v>
      </c>
      <c r="F88" s="240">
        <v>90054</v>
      </c>
      <c r="G88" s="241">
        <v>11</v>
      </c>
      <c r="H88" s="241">
        <v>1</v>
      </c>
      <c r="I88" s="242" t="s">
        <v>19</v>
      </c>
      <c r="J88" s="343">
        <v>100000</v>
      </c>
      <c r="K88" s="343">
        <v>100000</v>
      </c>
      <c r="L88" s="343">
        <v>100000</v>
      </c>
      <c r="M88" s="137"/>
    </row>
    <row r="89" spans="1:13" ht="66" customHeight="1" x14ac:dyDescent="0.25">
      <c r="A89" s="220"/>
      <c r="B89" s="464" t="s">
        <v>524</v>
      </c>
      <c r="C89" s="439" t="s">
        <v>48</v>
      </c>
      <c r="D89" s="440" t="s">
        <v>5</v>
      </c>
      <c r="E89" s="439" t="s">
        <v>4</v>
      </c>
      <c r="F89" s="441" t="s">
        <v>3</v>
      </c>
      <c r="G89" s="437" t="s">
        <v>1</v>
      </c>
      <c r="H89" s="437" t="s">
        <v>1</v>
      </c>
      <c r="I89" s="442" t="s">
        <v>1</v>
      </c>
      <c r="J89" s="443">
        <f>J90</f>
        <v>19565867.109999999</v>
      </c>
      <c r="K89" s="443">
        <f>K90</f>
        <v>17450952.82</v>
      </c>
      <c r="L89" s="444">
        <f>L90</f>
        <v>17586538.189999998</v>
      </c>
      <c r="M89" s="137"/>
    </row>
    <row r="90" spans="1:13" ht="18.75" customHeight="1" x14ac:dyDescent="0.25">
      <c r="A90" s="220"/>
      <c r="B90" s="253" t="s">
        <v>448</v>
      </c>
      <c r="C90" s="254" t="s">
        <v>48</v>
      </c>
      <c r="D90" s="255" t="s">
        <v>31</v>
      </c>
      <c r="E90" s="254" t="s">
        <v>4</v>
      </c>
      <c r="F90" s="256" t="s">
        <v>3</v>
      </c>
      <c r="G90" s="257" t="s">
        <v>1</v>
      </c>
      <c r="H90" s="257" t="s">
        <v>1</v>
      </c>
      <c r="I90" s="258" t="s">
        <v>1</v>
      </c>
      <c r="J90" s="259">
        <f>J91+J121+J134</f>
        <v>19565867.109999999</v>
      </c>
      <c r="K90" s="259">
        <f>K91+K121+K134</f>
        <v>17450952.82</v>
      </c>
      <c r="L90" s="260">
        <f>L91+L121+L134</f>
        <v>17586538.189999998</v>
      </c>
      <c r="M90" s="137"/>
    </row>
    <row r="91" spans="1:13" ht="35.25" customHeight="1" x14ac:dyDescent="0.25">
      <c r="A91" s="220"/>
      <c r="B91" s="228" t="s">
        <v>449</v>
      </c>
      <c r="C91" s="229" t="s">
        <v>48</v>
      </c>
      <c r="D91" s="230" t="s">
        <v>31</v>
      </c>
      <c r="E91" s="229" t="s">
        <v>6</v>
      </c>
      <c r="F91" s="231" t="s">
        <v>3</v>
      </c>
      <c r="G91" s="232" t="s">
        <v>1</v>
      </c>
      <c r="H91" s="232" t="s">
        <v>1</v>
      </c>
      <c r="I91" s="233" t="s">
        <v>1</v>
      </c>
      <c r="J91" s="234">
        <f>J92+J95+J99+J103+J107+J118+J112+J114+J110+J116</f>
        <v>18689696.109999999</v>
      </c>
      <c r="K91" s="234">
        <f>K92+K95+K99+K103+K107+K110+K112+K114+K116+K118</f>
        <v>16811927.82</v>
      </c>
      <c r="L91" s="235">
        <f>L92+L95+L99+L103+L107+L118+L112+L114+L110+L116</f>
        <v>17007826.189999998</v>
      </c>
      <c r="M91" s="137"/>
    </row>
    <row r="92" spans="1:13" ht="19.5" customHeight="1" x14ac:dyDescent="0.25">
      <c r="A92" s="220"/>
      <c r="B92" s="445" t="s">
        <v>450</v>
      </c>
      <c r="C92" s="446" t="s">
        <v>48</v>
      </c>
      <c r="D92" s="447" t="s">
        <v>31</v>
      </c>
      <c r="E92" s="446" t="s">
        <v>6</v>
      </c>
      <c r="F92" s="448" t="s">
        <v>62</v>
      </c>
      <c r="G92" s="449" t="s">
        <v>1</v>
      </c>
      <c r="H92" s="449" t="s">
        <v>1</v>
      </c>
      <c r="I92" s="450" t="s">
        <v>1</v>
      </c>
      <c r="J92" s="451">
        <f t="shared" ref="J92:L93" si="15">J93</f>
        <v>1742694.3</v>
      </c>
      <c r="K92" s="451">
        <f t="shared" si="15"/>
        <v>1742694.3</v>
      </c>
      <c r="L92" s="452">
        <f t="shared" si="15"/>
        <v>1742694.3</v>
      </c>
      <c r="M92" s="137"/>
    </row>
    <row r="93" spans="1:13" ht="38.25" customHeight="1" x14ac:dyDescent="0.25">
      <c r="A93" s="220"/>
      <c r="B93" s="236" t="s">
        <v>63</v>
      </c>
      <c r="C93" s="229" t="s">
        <v>48</v>
      </c>
      <c r="D93" s="230" t="s">
        <v>31</v>
      </c>
      <c r="E93" s="229" t="s">
        <v>6</v>
      </c>
      <c r="F93" s="231" t="s">
        <v>62</v>
      </c>
      <c r="G93" s="232">
        <v>1</v>
      </c>
      <c r="H93" s="232">
        <v>2</v>
      </c>
      <c r="I93" s="233" t="s">
        <v>1</v>
      </c>
      <c r="J93" s="234">
        <f t="shared" si="15"/>
        <v>1742694.3</v>
      </c>
      <c r="K93" s="234">
        <f t="shared" si="15"/>
        <v>1742694.3</v>
      </c>
      <c r="L93" s="235">
        <f t="shared" si="15"/>
        <v>1742694.3</v>
      </c>
      <c r="M93" s="137"/>
    </row>
    <row r="94" spans="1:13" ht="34.5" customHeight="1" x14ac:dyDescent="0.25">
      <c r="A94" s="220"/>
      <c r="B94" s="237" t="s">
        <v>50</v>
      </c>
      <c r="C94" s="238" t="s">
        <v>48</v>
      </c>
      <c r="D94" s="239" t="s">
        <v>31</v>
      </c>
      <c r="E94" s="238" t="s">
        <v>6</v>
      </c>
      <c r="F94" s="240" t="s">
        <v>62</v>
      </c>
      <c r="G94" s="241">
        <v>1</v>
      </c>
      <c r="H94" s="241">
        <v>2</v>
      </c>
      <c r="I94" s="242" t="s">
        <v>49</v>
      </c>
      <c r="J94" s="243">
        <v>1742694.3</v>
      </c>
      <c r="K94" s="243">
        <v>1742694.3</v>
      </c>
      <c r="L94" s="244">
        <v>1742694.3</v>
      </c>
      <c r="M94" s="137"/>
    </row>
    <row r="95" spans="1:13" ht="17.25" customHeight="1" x14ac:dyDescent="0.25">
      <c r="A95" s="220"/>
      <c r="B95" s="453" t="s">
        <v>451</v>
      </c>
      <c r="C95" s="454" t="s">
        <v>48</v>
      </c>
      <c r="D95" s="455" t="s">
        <v>31</v>
      </c>
      <c r="E95" s="454" t="s">
        <v>6</v>
      </c>
      <c r="F95" s="456" t="s">
        <v>60</v>
      </c>
      <c r="G95" s="457" t="s">
        <v>1</v>
      </c>
      <c r="H95" s="457" t="s">
        <v>1</v>
      </c>
      <c r="I95" s="458" t="s">
        <v>1</v>
      </c>
      <c r="J95" s="459">
        <f>J96</f>
        <v>6513268.9000000004</v>
      </c>
      <c r="K95" s="459">
        <f>K96</f>
        <v>4646268.8999999994</v>
      </c>
      <c r="L95" s="460">
        <f>L96</f>
        <v>4646268.8999999994</v>
      </c>
      <c r="M95" s="137"/>
    </row>
    <row r="96" spans="1:13" ht="54" customHeight="1" x14ac:dyDescent="0.25">
      <c r="A96" s="220"/>
      <c r="B96" s="236" t="s">
        <v>61</v>
      </c>
      <c r="C96" s="229" t="s">
        <v>48</v>
      </c>
      <c r="D96" s="230" t="s">
        <v>31</v>
      </c>
      <c r="E96" s="229" t="s">
        <v>6</v>
      </c>
      <c r="F96" s="231" t="s">
        <v>60</v>
      </c>
      <c r="G96" s="232">
        <v>1</v>
      </c>
      <c r="H96" s="232">
        <v>4</v>
      </c>
      <c r="I96" s="233" t="s">
        <v>1</v>
      </c>
      <c r="J96" s="234">
        <f>J97+J98</f>
        <v>6513268.9000000004</v>
      </c>
      <c r="K96" s="234">
        <f>K97+K98</f>
        <v>4646268.8999999994</v>
      </c>
      <c r="L96" s="235">
        <f>L97+L98</f>
        <v>4646268.8999999994</v>
      </c>
      <c r="M96" s="137"/>
    </row>
    <row r="97" spans="1:13" ht="33" customHeight="1" x14ac:dyDescent="0.25">
      <c r="A97" s="220"/>
      <c r="B97" s="236" t="s">
        <v>50</v>
      </c>
      <c r="C97" s="229" t="s">
        <v>48</v>
      </c>
      <c r="D97" s="230" t="s">
        <v>31</v>
      </c>
      <c r="E97" s="229" t="s">
        <v>6</v>
      </c>
      <c r="F97" s="231" t="s">
        <v>60</v>
      </c>
      <c r="G97" s="232">
        <v>1</v>
      </c>
      <c r="H97" s="232">
        <v>4</v>
      </c>
      <c r="I97" s="233" t="s">
        <v>49</v>
      </c>
      <c r="J97" s="613">
        <f>4425697.64+56710.2</f>
        <v>4482407.84</v>
      </c>
      <c r="K97" s="234">
        <v>4425697.6399999997</v>
      </c>
      <c r="L97" s="235">
        <v>4425697.6399999997</v>
      </c>
      <c r="M97" s="137"/>
    </row>
    <row r="98" spans="1:13" ht="36" customHeight="1" x14ac:dyDescent="0.25">
      <c r="A98" s="220"/>
      <c r="B98" s="237" t="s">
        <v>22</v>
      </c>
      <c r="C98" s="238" t="s">
        <v>48</v>
      </c>
      <c r="D98" s="239" t="s">
        <v>31</v>
      </c>
      <c r="E98" s="238" t="s">
        <v>6</v>
      </c>
      <c r="F98" s="240" t="s">
        <v>60</v>
      </c>
      <c r="G98" s="241">
        <v>1</v>
      </c>
      <c r="H98" s="241">
        <v>4</v>
      </c>
      <c r="I98" s="242" t="s">
        <v>19</v>
      </c>
      <c r="J98" s="614">
        <f>220571.26+1867000-56710.2</f>
        <v>2030861.06</v>
      </c>
      <c r="K98" s="243">
        <v>220571.26</v>
      </c>
      <c r="L98" s="244">
        <v>220571.26</v>
      </c>
      <c r="M98" s="137"/>
    </row>
    <row r="99" spans="1:13" ht="34.5" customHeight="1" x14ac:dyDescent="0.25">
      <c r="A99" s="220"/>
      <c r="B99" s="453" t="s">
        <v>471</v>
      </c>
      <c r="C99" s="454">
        <v>86</v>
      </c>
      <c r="D99" s="455" t="s">
        <v>31</v>
      </c>
      <c r="E99" s="454">
        <v>1</v>
      </c>
      <c r="F99" s="456" t="s">
        <v>46</v>
      </c>
      <c r="G99" s="457" t="s">
        <v>1</v>
      </c>
      <c r="H99" s="457" t="s">
        <v>1</v>
      </c>
      <c r="I99" s="458" t="s">
        <v>1</v>
      </c>
      <c r="J99" s="459">
        <f t="shared" ref="J99:L100" si="16">J100</f>
        <v>633019.92000000004</v>
      </c>
      <c r="K99" s="459">
        <f t="shared" si="16"/>
        <v>707251.63</v>
      </c>
      <c r="L99" s="460">
        <f t="shared" si="16"/>
        <v>903150</v>
      </c>
      <c r="M99" s="137"/>
    </row>
    <row r="100" spans="1:13" ht="25.5" customHeight="1" x14ac:dyDescent="0.25">
      <c r="A100" s="220"/>
      <c r="B100" s="236" t="s">
        <v>51</v>
      </c>
      <c r="C100" s="229">
        <v>86</v>
      </c>
      <c r="D100" s="230" t="s">
        <v>31</v>
      </c>
      <c r="E100" s="229">
        <v>1</v>
      </c>
      <c r="F100" s="231" t="s">
        <v>46</v>
      </c>
      <c r="G100" s="232">
        <v>2</v>
      </c>
      <c r="H100" s="232">
        <v>3</v>
      </c>
      <c r="I100" s="233" t="s">
        <v>1</v>
      </c>
      <c r="J100" s="234">
        <f t="shared" si="16"/>
        <v>633019.92000000004</v>
      </c>
      <c r="K100" s="234">
        <f t="shared" si="16"/>
        <v>707251.63</v>
      </c>
      <c r="L100" s="235">
        <f t="shared" si="16"/>
        <v>903150</v>
      </c>
      <c r="M100" s="137"/>
    </row>
    <row r="101" spans="1:13" ht="29.25" customHeight="1" x14ac:dyDescent="0.25">
      <c r="A101" s="220"/>
      <c r="B101" s="236" t="s">
        <v>50</v>
      </c>
      <c r="C101" s="229">
        <v>86</v>
      </c>
      <c r="D101" s="230" t="s">
        <v>31</v>
      </c>
      <c r="E101" s="229">
        <v>1</v>
      </c>
      <c r="F101" s="231" t="s">
        <v>46</v>
      </c>
      <c r="G101" s="232">
        <v>2</v>
      </c>
      <c r="H101" s="232">
        <v>3</v>
      </c>
      <c r="I101" s="233" t="s">
        <v>49</v>
      </c>
      <c r="J101" s="234">
        <v>633019.92000000004</v>
      </c>
      <c r="K101" s="234">
        <v>707251.63</v>
      </c>
      <c r="L101" s="235">
        <v>903150</v>
      </c>
      <c r="M101" s="137"/>
    </row>
    <row r="102" spans="1:13" ht="36" customHeight="1" x14ac:dyDescent="0.25">
      <c r="A102" s="220"/>
      <c r="B102" s="237" t="s">
        <v>22</v>
      </c>
      <c r="C102" s="238" t="s">
        <v>48</v>
      </c>
      <c r="D102" s="239" t="s">
        <v>31</v>
      </c>
      <c r="E102" s="238">
        <v>1</v>
      </c>
      <c r="F102" s="240" t="s">
        <v>46</v>
      </c>
      <c r="G102" s="241">
        <v>2</v>
      </c>
      <c r="H102" s="241">
        <v>3</v>
      </c>
      <c r="I102" s="242" t="s">
        <v>19</v>
      </c>
      <c r="J102" s="243"/>
      <c r="K102" s="243"/>
      <c r="L102" s="244"/>
      <c r="M102" s="137"/>
    </row>
    <row r="103" spans="1:13" ht="39.75" customHeight="1" x14ac:dyDescent="0.25">
      <c r="A103" s="220"/>
      <c r="B103" s="453" t="s">
        <v>463</v>
      </c>
      <c r="C103" s="454" t="s">
        <v>48</v>
      </c>
      <c r="D103" s="455" t="s">
        <v>31</v>
      </c>
      <c r="E103" s="454" t="s">
        <v>6</v>
      </c>
      <c r="F103" s="456" t="s">
        <v>464</v>
      </c>
      <c r="G103" s="457" t="s">
        <v>1</v>
      </c>
      <c r="H103" s="457" t="s">
        <v>1</v>
      </c>
      <c r="I103" s="458" t="s">
        <v>1</v>
      </c>
      <c r="J103" s="459">
        <f>J104</f>
        <v>9321921.9900000002</v>
      </c>
      <c r="K103" s="459">
        <f>K104</f>
        <v>9121921.9900000002</v>
      </c>
      <c r="L103" s="460">
        <f>L104</f>
        <v>9121921.9900000002</v>
      </c>
      <c r="M103" s="137"/>
    </row>
    <row r="104" spans="1:13" ht="29.25" customHeight="1" x14ac:dyDescent="0.25">
      <c r="A104" s="220"/>
      <c r="B104" s="236" t="s">
        <v>59</v>
      </c>
      <c r="C104" s="229" t="s">
        <v>48</v>
      </c>
      <c r="D104" s="230" t="s">
        <v>31</v>
      </c>
      <c r="E104" s="229" t="s">
        <v>6</v>
      </c>
      <c r="F104" s="231" t="s">
        <v>464</v>
      </c>
      <c r="G104" s="232">
        <v>1</v>
      </c>
      <c r="H104" s="232">
        <v>13</v>
      </c>
      <c r="I104" s="233" t="s">
        <v>1</v>
      </c>
      <c r="J104" s="234">
        <f>J105+J106</f>
        <v>9321921.9900000002</v>
      </c>
      <c r="K104" s="234">
        <f>K105+K106</f>
        <v>9121921.9900000002</v>
      </c>
      <c r="L104" s="235">
        <f>L105+L106</f>
        <v>9121921.9900000002</v>
      </c>
      <c r="M104" s="137"/>
    </row>
    <row r="105" spans="1:13" ht="30" customHeight="1" x14ac:dyDescent="0.25">
      <c r="A105" s="220"/>
      <c r="B105" s="236" t="s">
        <v>465</v>
      </c>
      <c r="C105" s="229" t="s">
        <v>48</v>
      </c>
      <c r="D105" s="230" t="s">
        <v>31</v>
      </c>
      <c r="E105" s="229" t="s">
        <v>6</v>
      </c>
      <c r="F105" s="231" t="s">
        <v>464</v>
      </c>
      <c r="G105" s="232">
        <v>1</v>
      </c>
      <c r="H105" s="232">
        <v>13</v>
      </c>
      <c r="I105" s="233" t="s">
        <v>466</v>
      </c>
      <c r="J105" s="234">
        <v>7391821.9900000002</v>
      </c>
      <c r="K105" s="234">
        <v>7391821.9900000002</v>
      </c>
      <c r="L105" s="235">
        <v>7391821.9900000002</v>
      </c>
      <c r="M105" s="137"/>
    </row>
    <row r="106" spans="1:13" ht="40.5" customHeight="1" x14ac:dyDescent="0.25">
      <c r="A106" s="220"/>
      <c r="B106" s="237" t="s">
        <v>22</v>
      </c>
      <c r="C106" s="238" t="s">
        <v>48</v>
      </c>
      <c r="D106" s="239" t="s">
        <v>31</v>
      </c>
      <c r="E106" s="238" t="s">
        <v>6</v>
      </c>
      <c r="F106" s="240" t="s">
        <v>464</v>
      </c>
      <c r="G106" s="241">
        <v>1</v>
      </c>
      <c r="H106" s="241">
        <v>13</v>
      </c>
      <c r="I106" s="242" t="s">
        <v>19</v>
      </c>
      <c r="J106" s="243">
        <f>1730100+200000</f>
        <v>1930100</v>
      </c>
      <c r="K106" s="243">
        <v>1730100</v>
      </c>
      <c r="L106" s="244">
        <v>1730100</v>
      </c>
      <c r="M106" s="137"/>
    </row>
    <row r="107" spans="1:13" ht="31.5" x14ac:dyDescent="0.25">
      <c r="A107" s="220"/>
      <c r="B107" s="453" t="s">
        <v>296</v>
      </c>
      <c r="C107" s="454" t="s">
        <v>48</v>
      </c>
      <c r="D107" s="455" t="s">
        <v>31</v>
      </c>
      <c r="E107" s="454" t="s">
        <v>6</v>
      </c>
      <c r="F107" s="456" t="s">
        <v>467</v>
      </c>
      <c r="G107" s="457" t="s">
        <v>1</v>
      </c>
      <c r="H107" s="457" t="s">
        <v>1</v>
      </c>
      <c r="I107" s="458" t="s">
        <v>1</v>
      </c>
      <c r="J107" s="459">
        <f>J108</f>
        <v>60000</v>
      </c>
      <c r="K107" s="459">
        <v>0</v>
      </c>
      <c r="L107" s="460">
        <v>0</v>
      </c>
      <c r="M107" s="137"/>
    </row>
    <row r="108" spans="1:13" ht="16.5" customHeight="1" x14ac:dyDescent="0.25">
      <c r="A108" s="220"/>
      <c r="B108" s="236" t="s">
        <v>59</v>
      </c>
      <c r="C108" s="229" t="s">
        <v>48</v>
      </c>
      <c r="D108" s="230" t="s">
        <v>31</v>
      </c>
      <c r="E108" s="229" t="s">
        <v>6</v>
      </c>
      <c r="F108" s="231" t="s">
        <v>467</v>
      </c>
      <c r="G108" s="232">
        <v>1</v>
      </c>
      <c r="H108" s="232">
        <v>13</v>
      </c>
      <c r="I108" s="233" t="s">
        <v>1</v>
      </c>
      <c r="J108" s="234">
        <f>J109</f>
        <v>60000</v>
      </c>
      <c r="K108" s="234">
        <v>0</v>
      </c>
      <c r="L108" s="235">
        <v>0</v>
      </c>
      <c r="M108" s="137"/>
    </row>
    <row r="109" spans="1:13" ht="20.25" customHeight="1" x14ac:dyDescent="0.25">
      <c r="A109" s="220"/>
      <c r="B109" s="237" t="s">
        <v>465</v>
      </c>
      <c r="C109" s="238" t="s">
        <v>48</v>
      </c>
      <c r="D109" s="239" t="s">
        <v>31</v>
      </c>
      <c r="E109" s="238" t="s">
        <v>6</v>
      </c>
      <c r="F109" s="240" t="s">
        <v>467</v>
      </c>
      <c r="G109" s="241">
        <v>1</v>
      </c>
      <c r="H109" s="241">
        <v>13</v>
      </c>
      <c r="I109" s="242" t="s">
        <v>466</v>
      </c>
      <c r="J109" s="243">
        <v>60000</v>
      </c>
      <c r="K109" s="243">
        <v>0</v>
      </c>
      <c r="L109" s="244">
        <v>0</v>
      </c>
      <c r="M109" s="137"/>
    </row>
    <row r="110" spans="1:13" ht="20.25" customHeight="1" x14ac:dyDescent="0.25">
      <c r="A110" s="220"/>
      <c r="B110" s="481" t="s">
        <v>58</v>
      </c>
      <c r="C110" s="482">
        <v>86</v>
      </c>
      <c r="D110" s="483">
        <v>4</v>
      </c>
      <c r="E110" s="482">
        <v>1</v>
      </c>
      <c r="F110" s="484">
        <v>90004</v>
      </c>
      <c r="G110" s="485">
        <v>1</v>
      </c>
      <c r="H110" s="485">
        <v>13</v>
      </c>
      <c r="I110" s="486"/>
      <c r="J110" s="461">
        <f>J111</f>
        <v>25656</v>
      </c>
      <c r="K110" s="461">
        <f>K111</f>
        <v>25656</v>
      </c>
      <c r="L110" s="462">
        <f>L111</f>
        <v>25656</v>
      </c>
      <c r="M110" s="137"/>
    </row>
    <row r="111" spans="1:13" ht="20.25" customHeight="1" x14ac:dyDescent="0.25">
      <c r="A111" s="220"/>
      <c r="B111" s="237" t="s">
        <v>55</v>
      </c>
      <c r="C111" s="482">
        <v>86</v>
      </c>
      <c r="D111" s="483">
        <v>4</v>
      </c>
      <c r="E111" s="482">
        <v>1</v>
      </c>
      <c r="F111" s="484">
        <v>90004</v>
      </c>
      <c r="G111" s="241">
        <v>1</v>
      </c>
      <c r="H111" s="241">
        <v>13</v>
      </c>
      <c r="I111" s="242">
        <v>850</v>
      </c>
      <c r="J111" s="243">
        <v>25656</v>
      </c>
      <c r="K111" s="243">
        <v>25656</v>
      </c>
      <c r="L111" s="244">
        <v>25656</v>
      </c>
      <c r="M111" s="137"/>
    </row>
    <row r="112" spans="1:13" ht="20.25" customHeight="1" x14ac:dyDescent="0.25">
      <c r="A112" s="220"/>
      <c r="B112" s="481" t="s">
        <v>307</v>
      </c>
      <c r="C112" s="482">
        <v>86</v>
      </c>
      <c r="D112" s="483">
        <v>4</v>
      </c>
      <c r="E112" s="482">
        <v>1</v>
      </c>
      <c r="F112" s="484">
        <v>90007</v>
      </c>
      <c r="G112" s="485">
        <v>1</v>
      </c>
      <c r="H112" s="485">
        <v>4</v>
      </c>
      <c r="I112" s="486"/>
      <c r="J112" s="461">
        <f>J113</f>
        <v>15000</v>
      </c>
      <c r="K112" s="461">
        <f>K113</f>
        <v>50000</v>
      </c>
      <c r="L112" s="462">
        <f>L113</f>
        <v>50000</v>
      </c>
      <c r="M112" s="137"/>
    </row>
    <row r="113" spans="1:13" ht="33.75" customHeight="1" x14ac:dyDescent="0.25">
      <c r="A113" s="220"/>
      <c r="B113" s="237" t="s">
        <v>22</v>
      </c>
      <c r="C113" s="482">
        <v>86</v>
      </c>
      <c r="D113" s="483">
        <v>4</v>
      </c>
      <c r="E113" s="482">
        <v>1</v>
      </c>
      <c r="F113" s="484">
        <v>90007</v>
      </c>
      <c r="G113" s="241">
        <v>1</v>
      </c>
      <c r="H113" s="241">
        <v>4</v>
      </c>
      <c r="I113" s="242">
        <v>240</v>
      </c>
      <c r="J113" s="243">
        <v>15000</v>
      </c>
      <c r="K113" s="243">
        <v>50000</v>
      </c>
      <c r="L113" s="244">
        <v>50000</v>
      </c>
      <c r="M113" s="137"/>
    </row>
    <row r="114" spans="1:13" ht="29.25" customHeight="1" x14ac:dyDescent="0.25">
      <c r="A114" s="220"/>
      <c r="B114" s="481" t="s">
        <v>288</v>
      </c>
      <c r="C114" s="482">
        <v>86</v>
      </c>
      <c r="D114" s="483">
        <v>4</v>
      </c>
      <c r="E114" s="482">
        <v>1</v>
      </c>
      <c r="F114" s="484">
        <v>90008</v>
      </c>
      <c r="G114" s="485">
        <v>1</v>
      </c>
      <c r="H114" s="485">
        <v>4</v>
      </c>
      <c r="I114" s="486"/>
      <c r="J114" s="461">
        <f>J115</f>
        <v>40000</v>
      </c>
      <c r="K114" s="461">
        <f>K115</f>
        <v>140000</v>
      </c>
      <c r="L114" s="462">
        <f>L115</f>
        <v>140000</v>
      </c>
      <c r="M114" s="137"/>
    </row>
    <row r="115" spans="1:13" ht="32.25" customHeight="1" x14ac:dyDescent="0.25">
      <c r="A115" s="220"/>
      <c r="B115" s="237" t="s">
        <v>22</v>
      </c>
      <c r="C115" s="482">
        <v>86</v>
      </c>
      <c r="D115" s="483">
        <v>4</v>
      </c>
      <c r="E115" s="482">
        <v>1</v>
      </c>
      <c r="F115" s="484">
        <v>90008</v>
      </c>
      <c r="G115" s="241">
        <v>1</v>
      </c>
      <c r="H115" s="241">
        <v>4</v>
      </c>
      <c r="I115" s="242">
        <v>240</v>
      </c>
      <c r="J115" s="243">
        <v>40000</v>
      </c>
      <c r="K115" s="243">
        <v>140000</v>
      </c>
      <c r="L115" s="244">
        <v>140000</v>
      </c>
      <c r="M115" s="137"/>
    </row>
    <row r="116" spans="1:13" ht="24.75" customHeight="1" x14ac:dyDescent="0.25">
      <c r="A116" s="220"/>
      <c r="B116" s="481" t="s">
        <v>56</v>
      </c>
      <c r="C116" s="482">
        <v>86</v>
      </c>
      <c r="D116" s="483">
        <v>4</v>
      </c>
      <c r="E116" s="482">
        <v>1</v>
      </c>
      <c r="F116" s="484">
        <v>90010</v>
      </c>
      <c r="G116" s="485">
        <v>1</v>
      </c>
      <c r="H116" s="485">
        <v>13</v>
      </c>
      <c r="I116" s="486"/>
      <c r="J116" s="461">
        <f>J117</f>
        <v>90000</v>
      </c>
      <c r="K116" s="461">
        <f>K117</f>
        <v>130000</v>
      </c>
      <c r="L116" s="462">
        <f>L117</f>
        <v>130000</v>
      </c>
      <c r="M116" s="137"/>
    </row>
    <row r="117" spans="1:13" ht="29.25" customHeight="1" x14ac:dyDescent="0.25">
      <c r="A117" s="220"/>
      <c r="B117" s="474" t="s">
        <v>22</v>
      </c>
      <c r="C117" s="238">
        <v>86</v>
      </c>
      <c r="D117" s="239">
        <v>4</v>
      </c>
      <c r="E117" s="238">
        <v>1</v>
      </c>
      <c r="F117" s="240">
        <v>90010</v>
      </c>
      <c r="G117" s="487">
        <v>1</v>
      </c>
      <c r="H117" s="487">
        <v>13</v>
      </c>
      <c r="I117" s="488">
        <v>240</v>
      </c>
      <c r="J117" s="489">
        <f>30000+60000</f>
        <v>90000</v>
      </c>
      <c r="K117" s="489">
        <v>130000</v>
      </c>
      <c r="L117" s="490">
        <v>130000</v>
      </c>
      <c r="M117" s="137"/>
    </row>
    <row r="118" spans="1:13" ht="16.5" customHeight="1" x14ac:dyDescent="0.25">
      <c r="A118" s="220"/>
      <c r="B118" s="453" t="s">
        <v>470</v>
      </c>
      <c r="C118" s="454" t="s">
        <v>48</v>
      </c>
      <c r="D118" s="455" t="s">
        <v>31</v>
      </c>
      <c r="E118" s="454" t="s">
        <v>6</v>
      </c>
      <c r="F118" s="456" t="s">
        <v>287</v>
      </c>
      <c r="G118" s="457" t="s">
        <v>1</v>
      </c>
      <c r="H118" s="457" t="s">
        <v>1</v>
      </c>
      <c r="I118" s="458" t="s">
        <v>1</v>
      </c>
      <c r="J118" s="459">
        <f t="shared" ref="J118:L119" si="17">J119</f>
        <v>248135</v>
      </c>
      <c r="K118" s="459">
        <f t="shared" si="17"/>
        <v>248135</v>
      </c>
      <c r="L118" s="460">
        <f t="shared" si="17"/>
        <v>248135</v>
      </c>
      <c r="M118" s="137"/>
    </row>
    <row r="119" spans="1:13" ht="17.25" customHeight="1" x14ac:dyDescent="0.25">
      <c r="A119" s="220"/>
      <c r="B119" s="236" t="s">
        <v>59</v>
      </c>
      <c r="C119" s="229" t="s">
        <v>48</v>
      </c>
      <c r="D119" s="230" t="s">
        <v>31</v>
      </c>
      <c r="E119" s="229" t="s">
        <v>6</v>
      </c>
      <c r="F119" s="231" t="s">
        <v>287</v>
      </c>
      <c r="G119" s="232">
        <v>1</v>
      </c>
      <c r="H119" s="232">
        <v>13</v>
      </c>
      <c r="I119" s="233" t="s">
        <v>1</v>
      </c>
      <c r="J119" s="234">
        <f t="shared" si="17"/>
        <v>248135</v>
      </c>
      <c r="K119" s="234">
        <f t="shared" si="17"/>
        <v>248135</v>
      </c>
      <c r="L119" s="235">
        <f t="shared" si="17"/>
        <v>248135</v>
      </c>
      <c r="M119" s="137"/>
    </row>
    <row r="120" spans="1:13" ht="16.5" customHeight="1" x14ac:dyDescent="0.25">
      <c r="A120" s="220"/>
      <c r="B120" s="237" t="s">
        <v>55</v>
      </c>
      <c r="C120" s="238" t="s">
        <v>48</v>
      </c>
      <c r="D120" s="239" t="s">
        <v>31</v>
      </c>
      <c r="E120" s="238" t="s">
        <v>6</v>
      </c>
      <c r="F120" s="240" t="s">
        <v>287</v>
      </c>
      <c r="G120" s="241">
        <v>1</v>
      </c>
      <c r="H120" s="241">
        <v>13</v>
      </c>
      <c r="I120" s="242" t="s">
        <v>53</v>
      </c>
      <c r="J120" s="243">
        <v>248135</v>
      </c>
      <c r="K120" s="243">
        <v>248135</v>
      </c>
      <c r="L120" s="244">
        <v>248135</v>
      </c>
      <c r="M120" s="137"/>
    </row>
    <row r="121" spans="1:13" ht="36.75" customHeight="1" x14ac:dyDescent="0.25">
      <c r="A121" s="220"/>
      <c r="B121" s="453" t="s">
        <v>454</v>
      </c>
      <c r="C121" s="454" t="s">
        <v>48</v>
      </c>
      <c r="D121" s="455" t="s">
        <v>31</v>
      </c>
      <c r="E121" s="454" t="s">
        <v>21</v>
      </c>
      <c r="F121" s="456" t="s">
        <v>3</v>
      </c>
      <c r="G121" s="457" t="s">
        <v>1</v>
      </c>
      <c r="H121" s="457" t="s">
        <v>1</v>
      </c>
      <c r="I121" s="458" t="s">
        <v>1</v>
      </c>
      <c r="J121" s="459">
        <f>J122+J125+J131+J128</f>
        <v>297459</v>
      </c>
      <c r="K121" s="459">
        <f>K122+K125+K131</f>
        <v>60313</v>
      </c>
      <c r="L121" s="460">
        <f>L122+L125+L131</f>
        <v>0</v>
      </c>
      <c r="M121" s="137"/>
    </row>
    <row r="122" spans="1:13" ht="51.75" customHeight="1" x14ac:dyDescent="0.25">
      <c r="A122" s="220"/>
      <c r="B122" s="228" t="s">
        <v>457</v>
      </c>
      <c r="C122" s="229" t="s">
        <v>48</v>
      </c>
      <c r="D122" s="230" t="s">
        <v>31</v>
      </c>
      <c r="E122" s="229" t="s">
        <v>21</v>
      </c>
      <c r="F122" s="231" t="s">
        <v>458</v>
      </c>
      <c r="G122" s="232" t="s">
        <v>1</v>
      </c>
      <c r="H122" s="232" t="s">
        <v>1</v>
      </c>
      <c r="I122" s="233" t="s">
        <v>1</v>
      </c>
      <c r="J122" s="234">
        <f t="shared" ref="J122:L123" si="18">J123</f>
        <v>37146</v>
      </c>
      <c r="K122" s="234">
        <f t="shared" si="18"/>
        <v>0</v>
      </c>
      <c r="L122" s="235">
        <f t="shared" si="18"/>
        <v>0</v>
      </c>
      <c r="M122" s="137"/>
    </row>
    <row r="123" spans="1:13" ht="52.5" customHeight="1" x14ac:dyDescent="0.25">
      <c r="A123" s="220"/>
      <c r="B123" s="236" t="s">
        <v>61</v>
      </c>
      <c r="C123" s="229" t="s">
        <v>48</v>
      </c>
      <c r="D123" s="230" t="s">
        <v>31</v>
      </c>
      <c r="E123" s="229" t="s">
        <v>21</v>
      </c>
      <c r="F123" s="231" t="s">
        <v>458</v>
      </c>
      <c r="G123" s="232">
        <v>1</v>
      </c>
      <c r="H123" s="232">
        <v>4</v>
      </c>
      <c r="I123" s="233" t="s">
        <v>1</v>
      </c>
      <c r="J123" s="234">
        <f t="shared" si="18"/>
        <v>37146</v>
      </c>
      <c r="K123" s="234">
        <f t="shared" si="18"/>
        <v>0</v>
      </c>
      <c r="L123" s="235">
        <f t="shared" si="18"/>
        <v>0</v>
      </c>
      <c r="M123" s="137"/>
    </row>
    <row r="124" spans="1:13" ht="24.75" customHeight="1" x14ac:dyDescent="0.25">
      <c r="A124" s="220"/>
      <c r="B124" s="237" t="s">
        <v>231</v>
      </c>
      <c r="C124" s="238" t="s">
        <v>48</v>
      </c>
      <c r="D124" s="239" t="s">
        <v>31</v>
      </c>
      <c r="E124" s="238" t="s">
        <v>21</v>
      </c>
      <c r="F124" s="240" t="s">
        <v>458</v>
      </c>
      <c r="G124" s="241">
        <v>1</v>
      </c>
      <c r="H124" s="241">
        <v>4</v>
      </c>
      <c r="I124" s="242" t="s">
        <v>289</v>
      </c>
      <c r="J124" s="243">
        <v>37146</v>
      </c>
      <c r="K124" s="243">
        <v>0</v>
      </c>
      <c r="L124" s="244"/>
      <c r="M124" s="137"/>
    </row>
    <row r="125" spans="1:13" ht="68.25" customHeight="1" x14ac:dyDescent="0.25">
      <c r="A125" s="220"/>
      <c r="B125" s="261" t="s">
        <v>459</v>
      </c>
      <c r="C125" s="262" t="s">
        <v>48</v>
      </c>
      <c r="D125" s="263" t="s">
        <v>31</v>
      </c>
      <c r="E125" s="262" t="s">
        <v>21</v>
      </c>
      <c r="F125" s="264" t="s">
        <v>460</v>
      </c>
      <c r="G125" s="265" t="s">
        <v>1</v>
      </c>
      <c r="H125" s="265" t="s">
        <v>1</v>
      </c>
      <c r="I125" s="266" t="s">
        <v>1</v>
      </c>
      <c r="J125" s="267">
        <f>J126</f>
        <v>8000</v>
      </c>
      <c r="K125" s="267">
        <f>K126</f>
        <v>0</v>
      </c>
      <c r="L125" s="268">
        <f>-L126</f>
        <v>0</v>
      </c>
      <c r="M125" s="137"/>
    </row>
    <row r="126" spans="1:13" ht="52.5" customHeight="1" x14ac:dyDescent="0.25">
      <c r="A126" s="220"/>
      <c r="B126" s="236" t="s">
        <v>61</v>
      </c>
      <c r="C126" s="229" t="s">
        <v>48</v>
      </c>
      <c r="D126" s="230" t="s">
        <v>31</v>
      </c>
      <c r="E126" s="229" t="s">
        <v>21</v>
      </c>
      <c r="F126" s="231" t="s">
        <v>460</v>
      </c>
      <c r="G126" s="232">
        <v>1</v>
      </c>
      <c r="H126" s="232">
        <v>4</v>
      </c>
      <c r="I126" s="233" t="s">
        <v>1</v>
      </c>
      <c r="J126" s="234">
        <f>J127</f>
        <v>8000</v>
      </c>
      <c r="K126" s="234">
        <f>K127</f>
        <v>0</v>
      </c>
      <c r="L126" s="235">
        <f>L127</f>
        <v>0</v>
      </c>
      <c r="M126" s="137"/>
    </row>
    <row r="127" spans="1:13" ht="29.25" customHeight="1" x14ac:dyDescent="0.25">
      <c r="A127" s="220"/>
      <c r="B127" s="237" t="s">
        <v>231</v>
      </c>
      <c r="C127" s="238" t="s">
        <v>48</v>
      </c>
      <c r="D127" s="239" t="s">
        <v>31</v>
      </c>
      <c r="E127" s="238" t="s">
        <v>21</v>
      </c>
      <c r="F127" s="240" t="s">
        <v>460</v>
      </c>
      <c r="G127" s="241">
        <v>1</v>
      </c>
      <c r="H127" s="241">
        <v>4</v>
      </c>
      <c r="I127" s="242" t="s">
        <v>289</v>
      </c>
      <c r="J127" s="243">
        <v>8000</v>
      </c>
      <c r="K127" s="243">
        <v>0</v>
      </c>
      <c r="L127" s="244">
        <v>0</v>
      </c>
      <c r="M127" s="137"/>
    </row>
    <row r="128" spans="1:13" ht="48" customHeight="1" x14ac:dyDescent="0.25">
      <c r="A128" s="220"/>
      <c r="B128" s="473" t="s">
        <v>544</v>
      </c>
      <c r="C128" s="238">
        <v>86</v>
      </c>
      <c r="D128" s="239">
        <v>4</v>
      </c>
      <c r="E128" s="238">
        <v>3</v>
      </c>
      <c r="F128" s="240">
        <v>60002</v>
      </c>
      <c r="G128" s="241"/>
      <c r="H128" s="241"/>
      <c r="I128" s="242"/>
      <c r="J128" s="243">
        <f t="shared" ref="J128:L129" si="19">J129</f>
        <v>192000</v>
      </c>
      <c r="K128" s="243">
        <f t="shared" si="19"/>
        <v>0</v>
      </c>
      <c r="L128" s="244">
        <f t="shared" si="19"/>
        <v>0</v>
      </c>
      <c r="M128" s="137"/>
    </row>
    <row r="129" spans="1:13" ht="48" customHeight="1" x14ac:dyDescent="0.25">
      <c r="A129" s="220"/>
      <c r="B129" s="261" t="s">
        <v>61</v>
      </c>
      <c r="C129" s="238">
        <v>86</v>
      </c>
      <c r="D129" s="239">
        <v>4</v>
      </c>
      <c r="E129" s="238">
        <v>3</v>
      </c>
      <c r="F129" s="240">
        <v>60002</v>
      </c>
      <c r="G129" s="241">
        <v>1</v>
      </c>
      <c r="H129" s="241">
        <v>4</v>
      </c>
      <c r="I129" s="242"/>
      <c r="J129" s="243">
        <f t="shared" si="19"/>
        <v>192000</v>
      </c>
      <c r="K129" s="243">
        <f t="shared" si="19"/>
        <v>0</v>
      </c>
      <c r="L129" s="244">
        <f t="shared" si="19"/>
        <v>0</v>
      </c>
      <c r="M129" s="137"/>
    </row>
    <row r="130" spans="1:13" ht="29.25" customHeight="1" x14ac:dyDescent="0.25">
      <c r="A130" s="220"/>
      <c r="B130" s="237" t="s">
        <v>231</v>
      </c>
      <c r="C130" s="238">
        <v>86</v>
      </c>
      <c r="D130" s="239">
        <v>4</v>
      </c>
      <c r="E130" s="238">
        <v>3</v>
      </c>
      <c r="F130" s="240">
        <v>60002</v>
      </c>
      <c r="G130" s="241">
        <v>1</v>
      </c>
      <c r="H130" s="241">
        <v>4</v>
      </c>
      <c r="I130" s="242">
        <v>540</v>
      </c>
      <c r="J130" s="243">
        <v>192000</v>
      </c>
      <c r="K130" s="243">
        <v>0</v>
      </c>
      <c r="L130" s="244">
        <v>0</v>
      </c>
      <c r="M130" s="137"/>
    </row>
    <row r="131" spans="1:13" ht="54" customHeight="1" x14ac:dyDescent="0.25">
      <c r="A131" s="220"/>
      <c r="B131" s="261" t="s">
        <v>461</v>
      </c>
      <c r="C131" s="262" t="s">
        <v>48</v>
      </c>
      <c r="D131" s="263" t="s">
        <v>31</v>
      </c>
      <c r="E131" s="262" t="s">
        <v>21</v>
      </c>
      <c r="F131" s="264" t="s">
        <v>462</v>
      </c>
      <c r="G131" s="265" t="s">
        <v>1</v>
      </c>
      <c r="H131" s="265" t="s">
        <v>1</v>
      </c>
      <c r="I131" s="266" t="s">
        <v>1</v>
      </c>
      <c r="J131" s="267">
        <f t="shared" ref="J131:L132" si="20">J132</f>
        <v>60313</v>
      </c>
      <c r="K131" s="267">
        <f t="shared" si="20"/>
        <v>60313</v>
      </c>
      <c r="L131" s="268">
        <f t="shared" si="20"/>
        <v>0</v>
      </c>
      <c r="M131" s="137"/>
    </row>
    <row r="132" spans="1:13" ht="40.5" customHeight="1" x14ac:dyDescent="0.25">
      <c r="A132" s="220"/>
      <c r="B132" s="236" t="s">
        <v>268</v>
      </c>
      <c r="C132" s="229" t="s">
        <v>48</v>
      </c>
      <c r="D132" s="230" t="s">
        <v>31</v>
      </c>
      <c r="E132" s="229" t="s">
        <v>21</v>
      </c>
      <c r="F132" s="231" t="s">
        <v>462</v>
      </c>
      <c r="G132" s="232">
        <v>1</v>
      </c>
      <c r="H132" s="232">
        <v>6</v>
      </c>
      <c r="I132" s="233" t="s">
        <v>1</v>
      </c>
      <c r="J132" s="234">
        <f t="shared" si="20"/>
        <v>60313</v>
      </c>
      <c r="K132" s="234">
        <f t="shared" si="20"/>
        <v>60313</v>
      </c>
      <c r="L132" s="235">
        <f t="shared" si="20"/>
        <v>0</v>
      </c>
      <c r="M132" s="137"/>
    </row>
    <row r="133" spans="1:13" ht="15" customHeight="1" x14ac:dyDescent="0.25">
      <c r="A133" s="220"/>
      <c r="B133" s="237" t="s">
        <v>231</v>
      </c>
      <c r="C133" s="238" t="s">
        <v>48</v>
      </c>
      <c r="D133" s="239" t="s">
        <v>31</v>
      </c>
      <c r="E133" s="238" t="s">
        <v>21</v>
      </c>
      <c r="F133" s="240" t="s">
        <v>462</v>
      </c>
      <c r="G133" s="241">
        <v>1</v>
      </c>
      <c r="H133" s="241">
        <v>6</v>
      </c>
      <c r="I133" s="242" t="s">
        <v>289</v>
      </c>
      <c r="J133" s="243">
        <v>60313</v>
      </c>
      <c r="K133" s="243">
        <v>60313</v>
      </c>
      <c r="L133" s="244">
        <v>0</v>
      </c>
      <c r="M133" s="137"/>
    </row>
    <row r="134" spans="1:13" ht="18" customHeight="1" x14ac:dyDescent="0.25">
      <c r="A134" s="220"/>
      <c r="B134" s="481" t="s">
        <v>10</v>
      </c>
      <c r="C134" s="482">
        <v>86</v>
      </c>
      <c r="D134" s="483">
        <v>0</v>
      </c>
      <c r="E134" s="482">
        <v>0</v>
      </c>
      <c r="F134" s="484">
        <v>0</v>
      </c>
      <c r="G134" s="485"/>
      <c r="H134" s="485"/>
      <c r="I134" s="486"/>
      <c r="J134" s="461">
        <f t="shared" ref="J134:L136" si="21">J135</f>
        <v>578712</v>
      </c>
      <c r="K134" s="461">
        <f t="shared" si="21"/>
        <v>578712</v>
      </c>
      <c r="L134" s="462">
        <f t="shared" si="21"/>
        <v>578712</v>
      </c>
      <c r="M134" s="137"/>
    </row>
    <row r="135" spans="1:13" ht="15.75" customHeight="1" x14ac:dyDescent="0.25">
      <c r="A135" s="220"/>
      <c r="B135" s="237" t="s">
        <v>448</v>
      </c>
      <c r="C135" s="238">
        <v>86</v>
      </c>
      <c r="D135" s="239">
        <v>4</v>
      </c>
      <c r="E135" s="238">
        <v>0</v>
      </c>
      <c r="F135" s="240">
        <v>0</v>
      </c>
      <c r="G135" s="241"/>
      <c r="H135" s="241"/>
      <c r="I135" s="242"/>
      <c r="J135" s="243">
        <f t="shared" si="21"/>
        <v>578712</v>
      </c>
      <c r="K135" s="243">
        <f t="shared" si="21"/>
        <v>578712</v>
      </c>
      <c r="L135" s="244">
        <f t="shared" si="21"/>
        <v>578712</v>
      </c>
      <c r="M135" s="137"/>
    </row>
    <row r="136" spans="1:13" ht="18" customHeight="1" x14ac:dyDescent="0.25">
      <c r="A136" s="220"/>
      <c r="B136" s="474" t="s">
        <v>369</v>
      </c>
      <c r="C136" s="241">
        <v>86</v>
      </c>
      <c r="D136" s="239">
        <v>4</v>
      </c>
      <c r="E136" s="238">
        <v>2</v>
      </c>
      <c r="F136" s="240">
        <v>10009</v>
      </c>
      <c r="G136" s="241">
        <v>10</v>
      </c>
      <c r="H136" s="241">
        <v>1</v>
      </c>
      <c r="I136" s="242"/>
      <c r="J136" s="243">
        <f t="shared" si="21"/>
        <v>578712</v>
      </c>
      <c r="K136" s="243">
        <f t="shared" si="21"/>
        <v>578712</v>
      </c>
      <c r="L136" s="244">
        <f t="shared" si="21"/>
        <v>578712</v>
      </c>
      <c r="M136" s="137"/>
    </row>
    <row r="137" spans="1:13" ht="20.25" customHeight="1" x14ac:dyDescent="0.25">
      <c r="A137" s="220"/>
      <c r="B137" s="237" t="s">
        <v>9</v>
      </c>
      <c r="C137" s="241">
        <v>86</v>
      </c>
      <c r="D137" s="239">
        <v>4</v>
      </c>
      <c r="E137" s="238">
        <v>2</v>
      </c>
      <c r="F137" s="240">
        <v>10009</v>
      </c>
      <c r="G137" s="241">
        <v>10</v>
      </c>
      <c r="H137" s="241">
        <v>1</v>
      </c>
      <c r="I137" s="242">
        <v>310</v>
      </c>
      <c r="J137" s="243">
        <v>578712</v>
      </c>
      <c r="K137" s="243">
        <v>578712</v>
      </c>
      <c r="L137" s="244">
        <v>578712</v>
      </c>
      <c r="M137" s="137"/>
    </row>
    <row r="138" spans="1:13" ht="31.5" customHeight="1" x14ac:dyDescent="0.25">
      <c r="A138" s="220"/>
      <c r="B138" s="245" t="s">
        <v>2</v>
      </c>
      <c r="C138" s="246"/>
      <c r="D138" s="247"/>
      <c r="E138" s="246"/>
      <c r="F138" s="248"/>
      <c r="G138" s="249" t="s">
        <v>1</v>
      </c>
      <c r="H138" s="249" t="s">
        <v>1</v>
      </c>
      <c r="I138" s="250"/>
      <c r="J138" s="251">
        <v>0</v>
      </c>
      <c r="K138" s="251">
        <v>819000</v>
      </c>
      <c r="L138" s="252">
        <v>2116000</v>
      </c>
      <c r="M138" s="137"/>
    </row>
    <row r="139" spans="1:13" ht="24.75" customHeight="1" thickBot="1" x14ac:dyDescent="0.3">
      <c r="A139" s="220"/>
      <c r="B139" s="270" t="s">
        <v>0</v>
      </c>
      <c r="C139" s="271"/>
      <c r="D139" s="271"/>
      <c r="E139" s="271"/>
      <c r="F139" s="271"/>
      <c r="G139" s="271"/>
      <c r="H139" s="271"/>
      <c r="I139" s="271"/>
      <c r="J139" s="272">
        <f>J15+J22+J40+J89+J138</f>
        <v>68877430.679999992</v>
      </c>
      <c r="K139" s="273">
        <f>K15+K22+K40+K89+K138</f>
        <v>103023995.63</v>
      </c>
      <c r="L139" s="333">
        <f>L15+L22+L40+L89+L138</f>
        <v>100257317</v>
      </c>
      <c r="M139" s="137"/>
    </row>
    <row r="140" spans="1:13" ht="29.25" customHeight="1" x14ac:dyDescent="0.25"/>
    <row r="141" spans="1:13" ht="29.25" customHeight="1" x14ac:dyDescent="0.25"/>
    <row r="142" spans="1:13" ht="29.25" customHeight="1" x14ac:dyDescent="0.25"/>
    <row r="143" spans="1:13" ht="29.25" customHeight="1" x14ac:dyDescent="0.25"/>
    <row r="144" spans="1:13" ht="15" customHeight="1" x14ac:dyDescent="0.25"/>
    <row r="145" ht="29.25" customHeight="1" x14ac:dyDescent="0.25"/>
    <row r="146" ht="29.25" customHeight="1" x14ac:dyDescent="0.25"/>
    <row r="147" ht="44.25" customHeight="1" x14ac:dyDescent="0.25"/>
    <row r="148" ht="29.25" customHeight="1" x14ac:dyDescent="0.25"/>
    <row r="149" ht="29.25" customHeight="1" x14ac:dyDescent="0.25"/>
    <row r="150" ht="60.75" customHeight="1" x14ac:dyDescent="0.25"/>
    <row r="151" ht="34.5" customHeight="1" x14ac:dyDescent="0.25"/>
    <row r="152" ht="30" customHeight="1" x14ac:dyDescent="0.25"/>
    <row r="153" ht="35.25" customHeight="1" x14ac:dyDescent="0.25"/>
    <row r="154" ht="33" customHeight="1" x14ac:dyDescent="0.25"/>
    <row r="155" ht="32.25" customHeight="1" x14ac:dyDescent="0.25"/>
    <row r="156" ht="34.5" customHeight="1" x14ac:dyDescent="0.25"/>
    <row r="157" ht="29.25" customHeight="1" x14ac:dyDescent="0.25"/>
    <row r="158" ht="29.25" customHeight="1" x14ac:dyDescent="0.25"/>
    <row r="159" ht="29.25" customHeight="1" x14ac:dyDescent="0.25"/>
    <row r="160" ht="29.25" customHeight="1" x14ac:dyDescent="0.25"/>
    <row r="161" ht="29.25" customHeight="1" x14ac:dyDescent="0.25"/>
    <row r="162" ht="45" customHeight="1" x14ac:dyDescent="0.25"/>
    <row r="163" ht="34.5" customHeight="1" x14ac:dyDescent="0.25"/>
    <row r="164" ht="21" customHeight="1" x14ac:dyDescent="0.25"/>
    <row r="165" ht="20.25" customHeight="1" x14ac:dyDescent="0.25"/>
    <row r="166" ht="29.25" customHeight="1" x14ac:dyDescent="0.25"/>
    <row r="167" ht="42.75" customHeight="1" x14ac:dyDescent="0.25"/>
    <row r="168" ht="44.25" customHeight="1" x14ac:dyDescent="0.25"/>
    <row r="169" ht="21" customHeight="1" x14ac:dyDescent="0.25"/>
    <row r="170" ht="18.75" customHeight="1" x14ac:dyDescent="0.25"/>
    <row r="171" ht="0.75" customHeight="1" x14ac:dyDescent="0.25"/>
    <row r="172" ht="21.75" customHeight="1" x14ac:dyDescent="0.25"/>
    <row r="173" ht="12.75" customHeight="1" x14ac:dyDescent="0.25"/>
  </sheetData>
  <mergeCells count="2">
    <mergeCell ref="C14:F14"/>
    <mergeCell ref="J4:L4"/>
  </mergeCells>
  <pageMargins left="1.1811023622047201" right="0.39370078740157499" top="0.78740157480314998" bottom="0.59055118110236204" header="0.31496063461453899" footer="0.31496063461453899"/>
  <pageSetup paperSize="9" scale="83" fitToHeight="0" orientation="landscape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F58"/>
  <sheetViews>
    <sheetView zoomScale="90" zoomScaleNormal="90" workbookViewId="0">
      <selection activeCell="E5" sqref="E5"/>
    </sheetView>
  </sheetViews>
  <sheetFormatPr defaultRowHeight="15" x14ac:dyDescent="0.25"/>
  <cols>
    <col min="1" max="1" width="0.42578125" customWidth="1"/>
    <col min="2" max="2" width="34" customWidth="1"/>
    <col min="3" max="3" width="49.140625" customWidth="1"/>
    <col min="4" max="4" width="16.28515625" customWidth="1"/>
    <col min="5" max="5" width="14.5703125" customWidth="1"/>
    <col min="6" max="6" width="14" customWidth="1"/>
  </cols>
  <sheetData>
    <row r="1" spans="2:6" x14ac:dyDescent="0.25">
      <c r="B1" s="48"/>
      <c r="C1" s="48"/>
      <c r="D1" s="49"/>
      <c r="E1" s="49" t="s">
        <v>414</v>
      </c>
      <c r="F1" s="49"/>
    </row>
    <row r="2" spans="2:6" x14ac:dyDescent="0.25">
      <c r="B2" s="48"/>
      <c r="C2" s="48"/>
      <c r="D2" s="49"/>
      <c r="E2" s="10" t="s">
        <v>74</v>
      </c>
      <c r="F2" s="10"/>
    </row>
    <row r="3" spans="2:6" ht="15" customHeight="1" x14ac:dyDescent="0.25">
      <c r="B3" s="48"/>
      <c r="C3" s="48"/>
      <c r="D3" s="50"/>
      <c r="E3" s="627" t="s">
        <v>260</v>
      </c>
      <c r="F3" s="627"/>
    </row>
    <row r="4" spans="2:6" ht="15" customHeight="1" x14ac:dyDescent="0.25">
      <c r="B4" s="48"/>
      <c r="C4" s="48"/>
      <c r="D4" s="50"/>
      <c r="E4" s="638" t="s">
        <v>628</v>
      </c>
      <c r="F4" s="638"/>
    </row>
    <row r="5" spans="2:6" x14ac:dyDescent="0.25">
      <c r="B5" s="48"/>
      <c r="C5" s="48"/>
      <c r="D5" s="49"/>
      <c r="E5" s="610" t="s">
        <v>616</v>
      </c>
      <c r="F5" s="49"/>
    </row>
    <row r="6" spans="2:6" x14ac:dyDescent="0.25">
      <c r="B6" s="48"/>
      <c r="C6" s="48"/>
      <c r="D6" s="51"/>
      <c r="E6" s="51"/>
      <c r="F6" s="48"/>
    </row>
    <row r="7" spans="2:6" x14ac:dyDescent="0.25">
      <c r="B7" s="48"/>
      <c r="C7" s="48"/>
      <c r="D7" s="51"/>
      <c r="E7" s="51"/>
      <c r="F7" s="48"/>
    </row>
    <row r="8" spans="2:6" x14ac:dyDescent="0.25">
      <c r="B8" s="636" t="s">
        <v>308</v>
      </c>
      <c r="C8" s="636"/>
      <c r="D8" s="636"/>
      <c r="E8" s="636"/>
      <c r="F8" s="636"/>
    </row>
    <row r="9" spans="2:6" x14ac:dyDescent="0.25">
      <c r="B9" s="636" t="s">
        <v>354</v>
      </c>
      <c r="C9" s="636"/>
      <c r="D9" s="636"/>
      <c r="E9" s="636"/>
      <c r="F9" s="636"/>
    </row>
    <row r="10" spans="2:6" x14ac:dyDescent="0.25">
      <c r="B10" s="637" t="s">
        <v>574</v>
      </c>
      <c r="C10" s="637"/>
      <c r="D10" s="637"/>
      <c r="E10" s="637"/>
      <c r="F10" s="637"/>
    </row>
    <row r="11" spans="2:6" ht="15.75" thickBot="1" x14ac:dyDescent="0.3">
      <c r="B11" s="48"/>
      <c r="C11" s="48"/>
      <c r="D11" s="51"/>
      <c r="E11" s="52"/>
      <c r="F11" s="90" t="s">
        <v>306</v>
      </c>
    </row>
    <row r="12" spans="2:6" x14ac:dyDescent="0.25">
      <c r="B12" s="334" t="s">
        <v>99</v>
      </c>
      <c r="C12" s="334" t="s">
        <v>100</v>
      </c>
      <c r="D12" s="335" t="s">
        <v>540</v>
      </c>
      <c r="E12" s="335" t="s">
        <v>548</v>
      </c>
      <c r="F12" s="335" t="s">
        <v>576</v>
      </c>
    </row>
    <row r="13" spans="2:6" x14ac:dyDescent="0.25">
      <c r="B13" s="337" t="s">
        <v>101</v>
      </c>
      <c r="C13" s="337" t="s">
        <v>102</v>
      </c>
      <c r="D13" s="340">
        <f t="shared" ref="D13:F13" si="0">D14</f>
        <v>280000</v>
      </c>
      <c r="E13" s="340">
        <f t="shared" si="0"/>
        <v>0</v>
      </c>
      <c r="F13" s="340">
        <f t="shared" si="0"/>
        <v>0</v>
      </c>
    </row>
    <row r="14" spans="2:6" ht="25.5" x14ac:dyDescent="0.25">
      <c r="B14" s="337" t="s">
        <v>536</v>
      </c>
      <c r="C14" s="54" t="s">
        <v>305</v>
      </c>
      <c r="D14" s="340">
        <f>D16+D15</f>
        <v>280000</v>
      </c>
      <c r="E14" s="340">
        <f>E16</f>
        <v>0</v>
      </c>
      <c r="F14" s="340">
        <f>F16</f>
        <v>0</v>
      </c>
    </row>
    <row r="15" spans="2:6" ht="42.75" customHeight="1" x14ac:dyDescent="0.25">
      <c r="B15" s="601" t="s">
        <v>618</v>
      </c>
      <c r="C15" s="602" t="s">
        <v>605</v>
      </c>
      <c r="D15" s="603">
        <v>280000</v>
      </c>
      <c r="E15" s="603">
        <v>0</v>
      </c>
      <c r="F15" s="603">
        <v>0</v>
      </c>
    </row>
    <row r="16" spans="2:6" ht="38.25" x14ac:dyDescent="0.25">
      <c r="B16" s="336" t="s">
        <v>537</v>
      </c>
      <c r="C16" s="338" t="s">
        <v>538</v>
      </c>
      <c r="D16" s="341">
        <v>0</v>
      </c>
      <c r="E16" s="339">
        <v>0</v>
      </c>
      <c r="F16" s="339">
        <v>0</v>
      </c>
    </row>
    <row r="17" spans="2:6" ht="30.75" customHeight="1" x14ac:dyDescent="0.25">
      <c r="B17" s="53" t="s">
        <v>216</v>
      </c>
      <c r="C17" s="54" t="s">
        <v>217</v>
      </c>
      <c r="D17" s="352">
        <f>D18+D56</f>
        <v>42433619.920000002</v>
      </c>
      <c r="E17" s="352">
        <f t="shared" ref="E17:F17" si="1">E18+E56</f>
        <v>79143251.629999995</v>
      </c>
      <c r="F17" s="598">
        <f t="shared" si="1"/>
        <v>75242850</v>
      </c>
    </row>
    <row r="18" spans="2:6" ht="42" customHeight="1" x14ac:dyDescent="0.25">
      <c r="B18" s="53" t="s">
        <v>218</v>
      </c>
      <c r="C18" s="55" t="s">
        <v>219</v>
      </c>
      <c r="D18" s="351">
        <f>D19+D36+D47+D52+D31</f>
        <v>42433619.920000002</v>
      </c>
      <c r="E18" s="347">
        <f t="shared" ref="E18:F18" si="2">E19+E36+E47+E52</f>
        <v>79143251.629999995</v>
      </c>
      <c r="F18" s="348">
        <f t="shared" si="2"/>
        <v>75242850</v>
      </c>
    </row>
    <row r="19" spans="2:6" ht="34.5" customHeight="1" x14ac:dyDescent="0.25">
      <c r="B19" s="53" t="s">
        <v>599</v>
      </c>
      <c r="C19" s="55" t="s">
        <v>220</v>
      </c>
      <c r="D19" s="56">
        <f>D20+D28</f>
        <v>8910000</v>
      </c>
      <c r="E19" s="56">
        <f t="shared" ref="E19:F19" si="3">E20+E28</f>
        <v>8889000</v>
      </c>
      <c r="F19" s="57">
        <f t="shared" si="3"/>
        <v>17307000</v>
      </c>
    </row>
    <row r="20" spans="2:6" ht="32.25" customHeight="1" x14ac:dyDescent="0.25">
      <c r="B20" s="53" t="s">
        <v>309</v>
      </c>
      <c r="C20" s="55" t="s">
        <v>223</v>
      </c>
      <c r="D20" s="56">
        <f>D21</f>
        <v>0</v>
      </c>
      <c r="E20" s="56">
        <f t="shared" ref="E20:F20" si="4">E21</f>
        <v>0</v>
      </c>
      <c r="F20" s="57">
        <f t="shared" si="4"/>
        <v>0</v>
      </c>
    </row>
    <row r="21" spans="2:6" ht="31.5" customHeight="1" x14ac:dyDescent="0.25">
      <c r="B21" s="58" t="s">
        <v>310</v>
      </c>
      <c r="C21" s="55" t="s">
        <v>223</v>
      </c>
      <c r="D21" s="56">
        <f>SUM(D22:D26)</f>
        <v>0</v>
      </c>
      <c r="E21" s="56">
        <f t="shared" ref="E21:F21" si="5">SUM(E22:E26)</f>
        <v>0</v>
      </c>
      <c r="F21" s="57">
        <f t="shared" si="5"/>
        <v>0</v>
      </c>
    </row>
    <row r="22" spans="2:6" ht="41.25" customHeight="1" x14ac:dyDescent="0.25">
      <c r="B22" s="59" t="s">
        <v>273</v>
      </c>
      <c r="C22" s="60" t="s">
        <v>311</v>
      </c>
      <c r="D22" s="61"/>
      <c r="E22" s="61">
        <f>[2]доходы1!E97</f>
        <v>0</v>
      </c>
      <c r="F22" s="61">
        <f>[2]доходы1!F97</f>
        <v>0</v>
      </c>
    </row>
    <row r="23" spans="2:6" ht="39.75" customHeight="1" x14ac:dyDescent="0.25">
      <c r="B23" s="59" t="s">
        <v>274</v>
      </c>
      <c r="C23" s="62" t="s">
        <v>224</v>
      </c>
      <c r="D23" s="61">
        <f>[2]доходы1!D98</f>
        <v>0</v>
      </c>
      <c r="E23" s="61">
        <f>[2]доходы1!E98</f>
        <v>0</v>
      </c>
      <c r="F23" s="61">
        <f>[2]доходы1!F98</f>
        <v>0</v>
      </c>
    </row>
    <row r="24" spans="2:6" ht="53.25" customHeight="1" x14ac:dyDescent="0.25">
      <c r="B24" s="59" t="s">
        <v>294</v>
      </c>
      <c r="C24" s="62" t="s">
        <v>312</v>
      </c>
      <c r="D24" s="61"/>
      <c r="E24" s="61">
        <f>[2]доходы1!E99</f>
        <v>0</v>
      </c>
      <c r="F24" s="61">
        <f>[2]доходы1!F99</f>
        <v>0</v>
      </c>
    </row>
    <row r="25" spans="2:6" ht="64.5" customHeight="1" x14ac:dyDescent="0.25">
      <c r="B25" s="59" t="s">
        <v>313</v>
      </c>
      <c r="C25" s="62" t="s">
        <v>314</v>
      </c>
      <c r="D25" s="61">
        <f>[2]доходы1!D100</f>
        <v>0</v>
      </c>
      <c r="E25" s="61">
        <f>[2]доходы1!E100</f>
        <v>0</v>
      </c>
      <c r="F25" s="61">
        <f>[2]доходы1!F100</f>
        <v>0</v>
      </c>
    </row>
    <row r="26" spans="2:6" ht="51.75" customHeight="1" x14ac:dyDescent="0.25">
      <c r="B26" s="59" t="s">
        <v>315</v>
      </c>
      <c r="C26" s="62" t="s">
        <v>316</v>
      </c>
      <c r="D26" s="61"/>
      <c r="E26" s="61">
        <f>[2]доходы1!E101</f>
        <v>0</v>
      </c>
      <c r="F26" s="61">
        <f>[2]доходы1!F101</f>
        <v>0</v>
      </c>
    </row>
    <row r="27" spans="2:6" ht="21.75" customHeight="1" x14ac:dyDescent="0.25">
      <c r="B27" s="53" t="s">
        <v>317</v>
      </c>
      <c r="C27" s="55" t="s">
        <v>221</v>
      </c>
      <c r="D27" s="594">
        <f>D28</f>
        <v>8910000</v>
      </c>
      <c r="E27" s="347">
        <f>E28</f>
        <v>8889000</v>
      </c>
      <c r="F27" s="348">
        <f>F28</f>
        <v>17307000</v>
      </c>
    </row>
    <row r="28" spans="2:6" ht="33.75" customHeight="1" x14ac:dyDescent="0.25">
      <c r="B28" s="53" t="s">
        <v>318</v>
      </c>
      <c r="C28" s="55" t="s">
        <v>222</v>
      </c>
      <c r="D28" s="56">
        <f>D29+D30</f>
        <v>8910000</v>
      </c>
      <c r="E28" s="56">
        <f t="shared" ref="E28" si="6">E29+E30</f>
        <v>8889000</v>
      </c>
      <c r="F28" s="57">
        <f>F29+F30</f>
        <v>17307000</v>
      </c>
    </row>
    <row r="29" spans="2:6" ht="52.5" customHeight="1" x14ac:dyDescent="0.25">
      <c r="B29" s="350" t="s">
        <v>300</v>
      </c>
      <c r="C29" s="65" t="s">
        <v>319</v>
      </c>
      <c r="D29" s="61">
        <v>8756000</v>
      </c>
      <c r="E29" s="61">
        <v>8737000</v>
      </c>
      <c r="F29" s="61">
        <v>17151000</v>
      </c>
    </row>
    <row r="30" spans="2:6" ht="52.5" customHeight="1" x14ac:dyDescent="0.25">
      <c r="B30" s="350" t="s">
        <v>301</v>
      </c>
      <c r="C30" s="65" t="s">
        <v>320</v>
      </c>
      <c r="D30" s="61">
        <v>154000</v>
      </c>
      <c r="E30" s="61">
        <v>152000</v>
      </c>
      <c r="F30" s="61">
        <v>156000</v>
      </c>
    </row>
    <row r="31" spans="2:6" ht="21.75" customHeight="1" x14ac:dyDescent="0.25">
      <c r="B31" s="595" t="s">
        <v>508</v>
      </c>
      <c r="C31" s="596" t="s">
        <v>259</v>
      </c>
      <c r="D31" s="56">
        <f>D32+D35+D33+D34</f>
        <v>2399000</v>
      </c>
      <c r="E31" s="56">
        <v>0</v>
      </c>
      <c r="F31" s="56">
        <v>0</v>
      </c>
    </row>
    <row r="32" spans="2:6" ht="28.5" customHeight="1" x14ac:dyDescent="0.25">
      <c r="B32" s="350" t="s">
        <v>509</v>
      </c>
      <c r="C32" s="349" t="s">
        <v>510</v>
      </c>
      <c r="D32" s="61">
        <v>139000</v>
      </c>
      <c r="E32" s="61">
        <v>0</v>
      </c>
      <c r="F32" s="61">
        <v>0</v>
      </c>
    </row>
    <row r="33" spans="2:6" ht="71.25" customHeight="1" x14ac:dyDescent="0.25">
      <c r="B33" s="350" t="s">
        <v>511</v>
      </c>
      <c r="C33" s="349" t="s">
        <v>512</v>
      </c>
      <c r="D33" s="61">
        <v>600000</v>
      </c>
      <c r="E33" s="61"/>
      <c r="F33" s="61"/>
    </row>
    <row r="34" spans="2:6" ht="33" customHeight="1" x14ac:dyDescent="0.25">
      <c r="B34" s="350" t="s">
        <v>622</v>
      </c>
      <c r="C34" s="349" t="s">
        <v>623</v>
      </c>
      <c r="D34" s="61">
        <v>1600000</v>
      </c>
      <c r="E34" s="61"/>
      <c r="F34" s="61"/>
    </row>
    <row r="35" spans="2:6" ht="39" customHeight="1" x14ac:dyDescent="0.25">
      <c r="B35" s="350" t="s">
        <v>513</v>
      </c>
      <c r="C35" s="349" t="s">
        <v>541</v>
      </c>
      <c r="D35" s="61">
        <v>60000</v>
      </c>
      <c r="E35" s="61">
        <v>0</v>
      </c>
      <c r="F35" s="61">
        <v>0</v>
      </c>
    </row>
    <row r="36" spans="2:6" ht="31.5" customHeight="1" x14ac:dyDescent="0.25">
      <c r="B36" s="53" t="s">
        <v>291</v>
      </c>
      <c r="C36" s="66" t="s">
        <v>321</v>
      </c>
      <c r="D36" s="56">
        <f>D37+D39+D41+D45+D43</f>
        <v>30388900</v>
      </c>
      <c r="E36" s="56">
        <f>E37+E39+E41+E45+E43</f>
        <v>69514300</v>
      </c>
      <c r="F36" s="57">
        <f t="shared" ref="F36" si="7">F37+F39+F41+F45+F43</f>
        <v>57000000</v>
      </c>
    </row>
    <row r="37" spans="2:6" ht="50.25" customHeight="1" x14ac:dyDescent="0.25">
      <c r="B37" s="58" t="s">
        <v>292</v>
      </c>
      <c r="C37" s="67" t="s">
        <v>322</v>
      </c>
      <c r="D37" s="64">
        <f>D38</f>
        <v>30000000</v>
      </c>
      <c r="E37" s="64">
        <f t="shared" ref="E37:F37" si="8">E38</f>
        <v>57000000</v>
      </c>
      <c r="F37" s="68">
        <f t="shared" si="8"/>
        <v>57000000</v>
      </c>
    </row>
    <row r="38" spans="2:6" ht="38.25" customHeight="1" x14ac:dyDescent="0.25">
      <c r="B38" s="59" t="s">
        <v>290</v>
      </c>
      <c r="C38" s="62" t="s">
        <v>323</v>
      </c>
      <c r="D38" s="617">
        <v>30000000</v>
      </c>
      <c r="E38" s="61">
        <v>57000000</v>
      </c>
      <c r="F38" s="61">
        <v>57000000</v>
      </c>
    </row>
    <row r="39" spans="2:6" ht="78.75" customHeight="1" x14ac:dyDescent="0.25">
      <c r="B39" s="58" t="s">
        <v>324</v>
      </c>
      <c r="C39" s="67" t="s">
        <v>325</v>
      </c>
      <c r="D39" s="64">
        <f>D11</f>
        <v>0</v>
      </c>
      <c r="E39" s="64">
        <f>E40</f>
        <v>3062200</v>
      </c>
      <c r="F39" s="69"/>
    </row>
    <row r="40" spans="2:6" ht="78" customHeight="1" x14ac:dyDescent="0.25">
      <c r="B40" s="70" t="s">
        <v>326</v>
      </c>
      <c r="C40" s="62" t="s">
        <v>327</v>
      </c>
      <c r="D40" s="71">
        <f>[2]доходы1!D110</f>
        <v>0</v>
      </c>
      <c r="E40" s="71">
        <v>3062200</v>
      </c>
      <c r="F40" s="71">
        <f>[2]доходы1!F110</f>
        <v>0</v>
      </c>
    </row>
    <row r="41" spans="2:6" ht="34.5" customHeight="1" x14ac:dyDescent="0.25">
      <c r="B41" s="58" t="s">
        <v>328</v>
      </c>
      <c r="C41" s="67" t="s">
        <v>329</v>
      </c>
      <c r="D41" s="64">
        <f>D42</f>
        <v>0</v>
      </c>
      <c r="E41" s="64">
        <f>E42</f>
        <v>0</v>
      </c>
      <c r="F41" s="68">
        <f t="shared" ref="F41" si="9">F42</f>
        <v>0</v>
      </c>
    </row>
    <row r="42" spans="2:6" ht="33.75" customHeight="1" x14ac:dyDescent="0.25">
      <c r="B42" s="59" t="s">
        <v>330</v>
      </c>
      <c r="C42" s="62" t="s">
        <v>331</v>
      </c>
      <c r="D42" s="61">
        <f>[2]доходы1!D112</f>
        <v>0</v>
      </c>
      <c r="E42" s="61">
        <f>[2]доходы1!E112</f>
        <v>0</v>
      </c>
      <c r="F42" s="61">
        <f>[2]доходы1!F112</f>
        <v>0</v>
      </c>
    </row>
    <row r="43" spans="2:6" ht="30" customHeight="1" x14ac:dyDescent="0.25">
      <c r="B43" s="72" t="s">
        <v>332</v>
      </c>
      <c r="C43" s="67" t="s">
        <v>333</v>
      </c>
      <c r="D43" s="64">
        <f>D44</f>
        <v>0</v>
      </c>
      <c r="E43" s="64">
        <f>E44</f>
        <v>0</v>
      </c>
      <c r="F43" s="68">
        <f t="shared" ref="F43" si="10">F44</f>
        <v>0</v>
      </c>
    </row>
    <row r="44" spans="2:6" ht="30" customHeight="1" x14ac:dyDescent="0.25">
      <c r="B44" s="73" t="s">
        <v>334</v>
      </c>
      <c r="C44" s="62" t="s">
        <v>335</v>
      </c>
      <c r="D44" s="61">
        <f>[2]доходы1!D114</f>
        <v>0</v>
      </c>
      <c r="E44" s="61"/>
      <c r="F44" s="61">
        <f>[2]доходы1!F114</f>
        <v>0</v>
      </c>
    </row>
    <row r="45" spans="2:6" ht="18" customHeight="1" x14ac:dyDescent="0.25">
      <c r="B45" s="58" t="s">
        <v>336</v>
      </c>
      <c r="C45" s="67" t="s">
        <v>337</v>
      </c>
      <c r="D45" s="64">
        <f>D46</f>
        <v>388900</v>
      </c>
      <c r="E45" s="64">
        <f>E46</f>
        <v>9452100</v>
      </c>
      <c r="F45" s="68">
        <f t="shared" ref="F45" si="11">F46</f>
        <v>0</v>
      </c>
    </row>
    <row r="46" spans="2:6" ht="28.5" customHeight="1" x14ac:dyDescent="0.25">
      <c r="B46" s="59" t="s">
        <v>276</v>
      </c>
      <c r="C46" s="62" t="s">
        <v>277</v>
      </c>
      <c r="D46" s="617">
        <f>1250000-861100</f>
        <v>388900</v>
      </c>
      <c r="E46" s="61">
        <v>9452100</v>
      </c>
      <c r="F46" s="61">
        <v>0</v>
      </c>
    </row>
    <row r="47" spans="2:6" ht="30.75" customHeight="1" x14ac:dyDescent="0.25">
      <c r="B47" s="74" t="s">
        <v>282</v>
      </c>
      <c r="C47" s="75" t="s">
        <v>338</v>
      </c>
      <c r="D47" s="85">
        <f>D48+D50</f>
        <v>665719.92000000004</v>
      </c>
      <c r="E47" s="85">
        <f>E48+E50</f>
        <v>739951.63</v>
      </c>
      <c r="F47" s="86">
        <f t="shared" ref="F47" si="12">F48+F50</f>
        <v>935850</v>
      </c>
    </row>
    <row r="48" spans="2:6" ht="41.25" customHeight="1" x14ac:dyDescent="0.25">
      <c r="B48" s="72" t="s">
        <v>284</v>
      </c>
      <c r="C48" s="63" t="s">
        <v>339</v>
      </c>
      <c r="D48" s="87" t="str">
        <f>D49</f>
        <v>633019,92</v>
      </c>
      <c r="E48" s="87" t="str">
        <f t="shared" ref="E48:F48" si="13">E49</f>
        <v>707251,63</v>
      </c>
      <c r="F48" s="88" t="str">
        <f t="shared" si="13"/>
        <v>903150</v>
      </c>
    </row>
    <row r="49" spans="2:6" ht="70.5" customHeight="1" x14ac:dyDescent="0.25">
      <c r="B49" s="73" t="s">
        <v>275</v>
      </c>
      <c r="C49" s="597" t="s">
        <v>340</v>
      </c>
      <c r="D49" s="89" t="s">
        <v>596</v>
      </c>
      <c r="E49" s="89" t="s">
        <v>597</v>
      </c>
      <c r="F49" s="89" t="s">
        <v>598</v>
      </c>
    </row>
    <row r="50" spans="2:6" ht="29.25" customHeight="1" x14ac:dyDescent="0.25">
      <c r="B50" s="72" t="s">
        <v>283</v>
      </c>
      <c r="C50" s="63" t="s">
        <v>341</v>
      </c>
      <c r="D50" s="64">
        <f>D51</f>
        <v>32700</v>
      </c>
      <c r="E50" s="64">
        <f t="shared" ref="E50:F50" si="14">E51</f>
        <v>32700</v>
      </c>
      <c r="F50" s="68">
        <f t="shared" si="14"/>
        <v>32700</v>
      </c>
    </row>
    <row r="51" spans="2:6" ht="45.75" customHeight="1" x14ac:dyDescent="0.25">
      <c r="B51" s="76" t="s">
        <v>278</v>
      </c>
      <c r="C51" s="65" t="s">
        <v>342</v>
      </c>
      <c r="D51" s="71">
        <v>32700</v>
      </c>
      <c r="E51" s="71">
        <v>32700</v>
      </c>
      <c r="F51" s="71">
        <v>32700</v>
      </c>
    </row>
    <row r="52" spans="2:6" ht="21" customHeight="1" x14ac:dyDescent="0.25">
      <c r="B52" s="74" t="s">
        <v>343</v>
      </c>
      <c r="C52" s="75" t="s">
        <v>344</v>
      </c>
      <c r="D52" s="77">
        <f>D53</f>
        <v>70000</v>
      </c>
      <c r="E52" s="77">
        <f t="shared" ref="E52:F54" si="15">E53</f>
        <v>0</v>
      </c>
      <c r="F52" s="78">
        <f t="shared" si="15"/>
        <v>0</v>
      </c>
    </row>
    <row r="53" spans="2:6" ht="32.25" customHeight="1" x14ac:dyDescent="0.25">
      <c r="B53" s="72" t="s">
        <v>345</v>
      </c>
      <c r="C53" s="63" t="s">
        <v>346</v>
      </c>
      <c r="D53" s="64">
        <f>D54</f>
        <v>70000</v>
      </c>
      <c r="E53" s="64">
        <f t="shared" si="15"/>
        <v>0</v>
      </c>
      <c r="F53" s="68">
        <f t="shared" si="15"/>
        <v>0</v>
      </c>
    </row>
    <row r="54" spans="2:6" ht="29.25" customHeight="1" x14ac:dyDescent="0.25">
      <c r="B54" s="72" t="s">
        <v>279</v>
      </c>
      <c r="C54" s="63" t="s">
        <v>347</v>
      </c>
      <c r="D54" s="64">
        <f>D55</f>
        <v>70000</v>
      </c>
      <c r="E54" s="64">
        <f t="shared" si="15"/>
        <v>0</v>
      </c>
      <c r="F54" s="68">
        <f t="shared" si="15"/>
        <v>0</v>
      </c>
    </row>
    <row r="55" spans="2:6" ht="57.75" customHeight="1" x14ac:dyDescent="0.25">
      <c r="B55" s="79" t="s">
        <v>295</v>
      </c>
      <c r="C55" s="80" t="s">
        <v>348</v>
      </c>
      <c r="D55" s="81">
        <v>70000</v>
      </c>
      <c r="E55" s="81">
        <f>[2]доходы1!E125</f>
        <v>0</v>
      </c>
      <c r="F55" s="81">
        <f>[2]доходы1!F125</f>
        <v>0</v>
      </c>
    </row>
    <row r="56" spans="2:6" ht="22.5" customHeight="1" x14ac:dyDescent="0.25">
      <c r="B56" s="53" t="s">
        <v>254</v>
      </c>
      <c r="C56" s="55" t="s">
        <v>349</v>
      </c>
      <c r="D56" s="56">
        <f>D57+D58</f>
        <v>0</v>
      </c>
      <c r="E56" s="82">
        <f>E57</f>
        <v>0</v>
      </c>
      <c r="F56" s="83">
        <f>F57</f>
        <v>0</v>
      </c>
    </row>
    <row r="57" spans="2:6" ht="32.25" customHeight="1" x14ac:dyDescent="0.25">
      <c r="B57" s="84" t="s">
        <v>350</v>
      </c>
      <c r="C57" s="63" t="s">
        <v>351</v>
      </c>
      <c r="D57" s="64">
        <f>D58</f>
        <v>0</v>
      </c>
      <c r="E57" s="64">
        <f t="shared" ref="E57:F57" si="16">E58</f>
        <v>0</v>
      </c>
      <c r="F57" s="68">
        <f t="shared" si="16"/>
        <v>0</v>
      </c>
    </row>
    <row r="58" spans="2:6" ht="39.75" customHeight="1" x14ac:dyDescent="0.25">
      <c r="B58" s="79" t="s">
        <v>352</v>
      </c>
      <c r="C58" s="80" t="s">
        <v>353</v>
      </c>
      <c r="D58" s="81">
        <f>[2]доходы1!D128</f>
        <v>0</v>
      </c>
      <c r="E58" s="81">
        <f>[2]доходы1!E128</f>
        <v>0</v>
      </c>
      <c r="F58" s="81">
        <f>[2]доходы1!F128</f>
        <v>0</v>
      </c>
    </row>
  </sheetData>
  <mergeCells count="5">
    <mergeCell ref="E3:F3"/>
    <mergeCell ref="B8:F8"/>
    <mergeCell ref="B9:F9"/>
    <mergeCell ref="B10:F10"/>
    <mergeCell ref="E4:F4"/>
  </mergeCells>
  <pageMargins left="0.7" right="0.7" top="0.75" bottom="0.75" header="0.3" footer="0.3"/>
  <pageSetup paperSize="9" scale="68" fitToHeight="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1"/>
  <sheetViews>
    <sheetView tabSelected="1" zoomScaleNormal="100" workbookViewId="0">
      <selection activeCell="D2" sqref="D2"/>
    </sheetView>
  </sheetViews>
  <sheetFormatPr defaultRowHeight="15" x14ac:dyDescent="0.25"/>
  <cols>
    <col min="1" max="1" width="5.5703125" customWidth="1"/>
    <col min="2" max="2" width="47.5703125" customWidth="1"/>
    <col min="3" max="3" width="12.140625" customWidth="1"/>
    <col min="4" max="4" width="20.7109375" customWidth="1"/>
    <col min="5" max="5" width="12.28515625" customWidth="1"/>
  </cols>
  <sheetData>
    <row r="1" spans="1:5" ht="95.25" customHeight="1" x14ac:dyDescent="0.25">
      <c r="B1" s="133"/>
      <c r="D1" s="608" t="s">
        <v>614</v>
      </c>
      <c r="E1" s="49"/>
    </row>
    <row r="2" spans="1:5" ht="36.75" customHeight="1" x14ac:dyDescent="0.25">
      <c r="B2" s="133"/>
      <c r="D2" s="618" t="s">
        <v>625</v>
      </c>
      <c r="E2" s="49"/>
    </row>
    <row r="3" spans="1:5" ht="30.75" customHeight="1" x14ac:dyDescent="0.25">
      <c r="A3" s="639" t="s">
        <v>575</v>
      </c>
      <c r="B3" s="639"/>
      <c r="C3" s="639"/>
      <c r="D3" s="639"/>
      <c r="E3" s="639"/>
    </row>
    <row r="4" spans="1:5" x14ac:dyDescent="0.25">
      <c r="A4" s="91"/>
      <c r="B4" s="91"/>
      <c r="C4" s="91"/>
      <c r="D4" s="91"/>
      <c r="E4" s="91"/>
    </row>
    <row r="5" spans="1:5" x14ac:dyDescent="0.25">
      <c r="A5" s="91"/>
      <c r="B5" s="91"/>
      <c r="C5" s="91"/>
      <c r="D5" s="91"/>
      <c r="E5" s="122" t="s">
        <v>72</v>
      </c>
    </row>
    <row r="6" spans="1:5" x14ac:dyDescent="0.25">
      <c r="A6" s="92" t="s">
        <v>84</v>
      </c>
      <c r="B6" s="92" t="s">
        <v>100</v>
      </c>
      <c r="C6" s="135" t="s">
        <v>540</v>
      </c>
      <c r="D6" s="135" t="s">
        <v>548</v>
      </c>
      <c r="E6" s="135" t="s">
        <v>576</v>
      </c>
    </row>
    <row r="7" spans="1:5" ht="48" customHeight="1" x14ac:dyDescent="0.25">
      <c r="A7" s="92" t="s">
        <v>355</v>
      </c>
      <c r="B7" s="93" t="s">
        <v>356</v>
      </c>
      <c r="C7" s="92">
        <v>60313</v>
      </c>
      <c r="D7" s="92">
        <v>60313</v>
      </c>
      <c r="E7" s="92">
        <v>0</v>
      </c>
    </row>
    <row r="8" spans="1:5" ht="48" customHeight="1" x14ac:dyDescent="0.25">
      <c r="A8" s="92"/>
      <c r="B8" s="93" t="s">
        <v>542</v>
      </c>
      <c r="C8" s="92">
        <v>37146</v>
      </c>
      <c r="D8" s="92">
        <v>0</v>
      </c>
      <c r="E8" s="92">
        <v>0</v>
      </c>
    </row>
    <row r="9" spans="1:5" ht="48" customHeight="1" x14ac:dyDescent="0.25">
      <c r="A9" s="92"/>
      <c r="B9" s="93" t="s">
        <v>543</v>
      </c>
      <c r="C9" s="92">
        <v>192000</v>
      </c>
      <c r="D9" s="92">
        <v>0</v>
      </c>
      <c r="E9" s="92">
        <v>0</v>
      </c>
    </row>
    <row r="10" spans="1:5" ht="34.5" customHeight="1" x14ac:dyDescent="0.25">
      <c r="A10" s="92" t="s">
        <v>357</v>
      </c>
      <c r="B10" s="93" t="s">
        <v>358</v>
      </c>
      <c r="C10" s="92">
        <v>8000</v>
      </c>
      <c r="D10" s="92">
        <v>0</v>
      </c>
      <c r="E10" s="92">
        <v>0</v>
      </c>
    </row>
    <row r="11" spans="1:5" x14ac:dyDescent="0.25">
      <c r="A11" s="92"/>
      <c r="B11" s="93" t="s">
        <v>97</v>
      </c>
      <c r="C11" s="92">
        <f>SUM(C7:C10)</f>
        <v>297459</v>
      </c>
      <c r="D11" s="92">
        <f>SUM(D7:D10)</f>
        <v>60313</v>
      </c>
      <c r="E11" s="92">
        <f>E7+E10</f>
        <v>0</v>
      </c>
    </row>
  </sheetData>
  <mergeCells count="1">
    <mergeCell ref="A3:E3"/>
  </mergeCells>
  <pageMargins left="0.7" right="0.7" top="0.75" bottom="0.75" header="0.3" footer="0.3"/>
  <pageSetup paperSize="9" scale="88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6"/>
  <sheetViews>
    <sheetView view="pageBreakPreview" zoomScaleSheetLayoutView="100" workbookViewId="0">
      <selection activeCell="B5" sqref="B5:C5"/>
    </sheetView>
  </sheetViews>
  <sheetFormatPr defaultRowHeight="12.75" x14ac:dyDescent="0.2"/>
  <cols>
    <col min="1" max="1" width="54" style="1" customWidth="1"/>
    <col min="2" max="4" width="10.5703125" style="1" customWidth="1"/>
    <col min="5" max="256" width="9.140625" style="1"/>
    <col min="257" max="257" width="64.7109375" style="1" bestFit="1" customWidth="1"/>
    <col min="258" max="260" width="10.5703125" style="1" customWidth="1"/>
    <col min="261" max="512" width="9.140625" style="1"/>
    <col min="513" max="513" width="64.7109375" style="1" bestFit="1" customWidth="1"/>
    <col min="514" max="516" width="10.5703125" style="1" customWidth="1"/>
    <col min="517" max="768" width="9.140625" style="1"/>
    <col min="769" max="769" width="64.7109375" style="1" bestFit="1" customWidth="1"/>
    <col min="770" max="772" width="10.5703125" style="1" customWidth="1"/>
    <col min="773" max="1024" width="9.140625" style="1"/>
    <col min="1025" max="1025" width="64.7109375" style="1" bestFit="1" customWidth="1"/>
    <col min="1026" max="1028" width="10.5703125" style="1" customWidth="1"/>
    <col min="1029" max="1280" width="9.140625" style="1"/>
    <col min="1281" max="1281" width="64.7109375" style="1" bestFit="1" customWidth="1"/>
    <col min="1282" max="1284" width="10.5703125" style="1" customWidth="1"/>
    <col min="1285" max="1536" width="9.140625" style="1"/>
    <col min="1537" max="1537" width="64.7109375" style="1" bestFit="1" customWidth="1"/>
    <col min="1538" max="1540" width="10.5703125" style="1" customWidth="1"/>
    <col min="1541" max="1792" width="9.140625" style="1"/>
    <col min="1793" max="1793" width="64.7109375" style="1" bestFit="1" customWidth="1"/>
    <col min="1794" max="1796" width="10.5703125" style="1" customWidth="1"/>
    <col min="1797" max="2048" width="9.140625" style="1"/>
    <col min="2049" max="2049" width="64.7109375" style="1" bestFit="1" customWidth="1"/>
    <col min="2050" max="2052" width="10.5703125" style="1" customWidth="1"/>
    <col min="2053" max="2304" width="9.140625" style="1"/>
    <col min="2305" max="2305" width="64.7109375" style="1" bestFit="1" customWidth="1"/>
    <col min="2306" max="2308" width="10.5703125" style="1" customWidth="1"/>
    <col min="2309" max="2560" width="9.140625" style="1"/>
    <col min="2561" max="2561" width="64.7109375" style="1" bestFit="1" customWidth="1"/>
    <col min="2562" max="2564" width="10.5703125" style="1" customWidth="1"/>
    <col min="2565" max="2816" width="9.140625" style="1"/>
    <col min="2817" max="2817" width="64.7109375" style="1" bestFit="1" customWidth="1"/>
    <col min="2818" max="2820" width="10.5703125" style="1" customWidth="1"/>
    <col min="2821" max="3072" width="9.140625" style="1"/>
    <col min="3073" max="3073" width="64.7109375" style="1" bestFit="1" customWidth="1"/>
    <col min="3074" max="3076" width="10.5703125" style="1" customWidth="1"/>
    <col min="3077" max="3328" width="9.140625" style="1"/>
    <col min="3329" max="3329" width="64.7109375" style="1" bestFit="1" customWidth="1"/>
    <col min="3330" max="3332" width="10.5703125" style="1" customWidth="1"/>
    <col min="3333" max="3584" width="9.140625" style="1"/>
    <col min="3585" max="3585" width="64.7109375" style="1" bestFit="1" customWidth="1"/>
    <col min="3586" max="3588" width="10.5703125" style="1" customWidth="1"/>
    <col min="3589" max="3840" width="9.140625" style="1"/>
    <col min="3841" max="3841" width="64.7109375" style="1" bestFit="1" customWidth="1"/>
    <col min="3842" max="3844" width="10.5703125" style="1" customWidth="1"/>
    <col min="3845" max="4096" width="9.140625" style="1"/>
    <col min="4097" max="4097" width="64.7109375" style="1" bestFit="1" customWidth="1"/>
    <col min="4098" max="4100" width="10.5703125" style="1" customWidth="1"/>
    <col min="4101" max="4352" width="9.140625" style="1"/>
    <col min="4353" max="4353" width="64.7109375" style="1" bestFit="1" customWidth="1"/>
    <col min="4354" max="4356" width="10.5703125" style="1" customWidth="1"/>
    <col min="4357" max="4608" width="9.140625" style="1"/>
    <col min="4609" max="4609" width="64.7109375" style="1" bestFit="1" customWidth="1"/>
    <col min="4610" max="4612" width="10.5703125" style="1" customWidth="1"/>
    <col min="4613" max="4864" width="9.140625" style="1"/>
    <col min="4865" max="4865" width="64.7109375" style="1" bestFit="1" customWidth="1"/>
    <col min="4866" max="4868" width="10.5703125" style="1" customWidth="1"/>
    <col min="4869" max="5120" width="9.140625" style="1"/>
    <col min="5121" max="5121" width="64.7109375" style="1" bestFit="1" customWidth="1"/>
    <col min="5122" max="5124" width="10.5703125" style="1" customWidth="1"/>
    <col min="5125" max="5376" width="9.140625" style="1"/>
    <col min="5377" max="5377" width="64.7109375" style="1" bestFit="1" customWidth="1"/>
    <col min="5378" max="5380" width="10.5703125" style="1" customWidth="1"/>
    <col min="5381" max="5632" width="9.140625" style="1"/>
    <col min="5633" max="5633" width="64.7109375" style="1" bestFit="1" customWidth="1"/>
    <col min="5634" max="5636" width="10.5703125" style="1" customWidth="1"/>
    <col min="5637" max="5888" width="9.140625" style="1"/>
    <col min="5889" max="5889" width="64.7109375" style="1" bestFit="1" customWidth="1"/>
    <col min="5890" max="5892" width="10.5703125" style="1" customWidth="1"/>
    <col min="5893" max="6144" width="9.140625" style="1"/>
    <col min="6145" max="6145" width="64.7109375" style="1" bestFit="1" customWidth="1"/>
    <col min="6146" max="6148" width="10.5703125" style="1" customWidth="1"/>
    <col min="6149" max="6400" width="9.140625" style="1"/>
    <col min="6401" max="6401" width="64.7109375" style="1" bestFit="1" customWidth="1"/>
    <col min="6402" max="6404" width="10.5703125" style="1" customWidth="1"/>
    <col min="6405" max="6656" width="9.140625" style="1"/>
    <col min="6657" max="6657" width="64.7109375" style="1" bestFit="1" customWidth="1"/>
    <col min="6658" max="6660" width="10.5703125" style="1" customWidth="1"/>
    <col min="6661" max="6912" width="9.140625" style="1"/>
    <col min="6913" max="6913" width="64.7109375" style="1" bestFit="1" customWidth="1"/>
    <col min="6914" max="6916" width="10.5703125" style="1" customWidth="1"/>
    <col min="6917" max="7168" width="9.140625" style="1"/>
    <col min="7169" max="7169" width="64.7109375" style="1" bestFit="1" customWidth="1"/>
    <col min="7170" max="7172" width="10.5703125" style="1" customWidth="1"/>
    <col min="7173" max="7424" width="9.140625" style="1"/>
    <col min="7425" max="7425" width="64.7109375" style="1" bestFit="1" customWidth="1"/>
    <col min="7426" max="7428" width="10.5703125" style="1" customWidth="1"/>
    <col min="7429" max="7680" width="9.140625" style="1"/>
    <col min="7681" max="7681" width="64.7109375" style="1" bestFit="1" customWidth="1"/>
    <col min="7682" max="7684" width="10.5703125" style="1" customWidth="1"/>
    <col min="7685" max="7936" width="9.140625" style="1"/>
    <col min="7937" max="7937" width="64.7109375" style="1" bestFit="1" customWidth="1"/>
    <col min="7938" max="7940" width="10.5703125" style="1" customWidth="1"/>
    <col min="7941" max="8192" width="9.140625" style="1"/>
    <col min="8193" max="8193" width="64.7109375" style="1" bestFit="1" customWidth="1"/>
    <col min="8194" max="8196" width="10.5703125" style="1" customWidth="1"/>
    <col min="8197" max="8448" width="9.140625" style="1"/>
    <col min="8449" max="8449" width="64.7109375" style="1" bestFit="1" customWidth="1"/>
    <col min="8450" max="8452" width="10.5703125" style="1" customWidth="1"/>
    <col min="8453" max="8704" width="9.140625" style="1"/>
    <col min="8705" max="8705" width="64.7109375" style="1" bestFit="1" customWidth="1"/>
    <col min="8706" max="8708" width="10.5703125" style="1" customWidth="1"/>
    <col min="8709" max="8960" width="9.140625" style="1"/>
    <col min="8961" max="8961" width="64.7109375" style="1" bestFit="1" customWidth="1"/>
    <col min="8962" max="8964" width="10.5703125" style="1" customWidth="1"/>
    <col min="8965" max="9216" width="9.140625" style="1"/>
    <col min="9217" max="9217" width="64.7109375" style="1" bestFit="1" customWidth="1"/>
    <col min="9218" max="9220" width="10.5703125" style="1" customWidth="1"/>
    <col min="9221" max="9472" width="9.140625" style="1"/>
    <col min="9473" max="9473" width="64.7109375" style="1" bestFit="1" customWidth="1"/>
    <col min="9474" max="9476" width="10.5703125" style="1" customWidth="1"/>
    <col min="9477" max="9728" width="9.140625" style="1"/>
    <col min="9729" max="9729" width="64.7109375" style="1" bestFit="1" customWidth="1"/>
    <col min="9730" max="9732" width="10.5703125" style="1" customWidth="1"/>
    <col min="9733" max="9984" width="9.140625" style="1"/>
    <col min="9985" max="9985" width="64.7109375" style="1" bestFit="1" customWidth="1"/>
    <col min="9986" max="9988" width="10.5703125" style="1" customWidth="1"/>
    <col min="9989" max="10240" width="9.140625" style="1"/>
    <col min="10241" max="10241" width="64.7109375" style="1" bestFit="1" customWidth="1"/>
    <col min="10242" max="10244" width="10.5703125" style="1" customWidth="1"/>
    <col min="10245" max="10496" width="9.140625" style="1"/>
    <col min="10497" max="10497" width="64.7109375" style="1" bestFit="1" customWidth="1"/>
    <col min="10498" max="10500" width="10.5703125" style="1" customWidth="1"/>
    <col min="10501" max="10752" width="9.140625" style="1"/>
    <col min="10753" max="10753" width="64.7109375" style="1" bestFit="1" customWidth="1"/>
    <col min="10754" max="10756" width="10.5703125" style="1" customWidth="1"/>
    <col min="10757" max="11008" width="9.140625" style="1"/>
    <col min="11009" max="11009" width="64.7109375" style="1" bestFit="1" customWidth="1"/>
    <col min="11010" max="11012" width="10.5703125" style="1" customWidth="1"/>
    <col min="11013" max="11264" width="9.140625" style="1"/>
    <col min="11265" max="11265" width="64.7109375" style="1" bestFit="1" customWidth="1"/>
    <col min="11266" max="11268" width="10.5703125" style="1" customWidth="1"/>
    <col min="11269" max="11520" width="9.140625" style="1"/>
    <col min="11521" max="11521" width="64.7109375" style="1" bestFit="1" customWidth="1"/>
    <col min="11522" max="11524" width="10.5703125" style="1" customWidth="1"/>
    <col min="11525" max="11776" width="9.140625" style="1"/>
    <col min="11777" max="11777" width="64.7109375" style="1" bestFit="1" customWidth="1"/>
    <col min="11778" max="11780" width="10.5703125" style="1" customWidth="1"/>
    <col min="11781" max="12032" width="9.140625" style="1"/>
    <col min="12033" max="12033" width="64.7109375" style="1" bestFit="1" customWidth="1"/>
    <col min="12034" max="12036" width="10.5703125" style="1" customWidth="1"/>
    <col min="12037" max="12288" width="9.140625" style="1"/>
    <col min="12289" max="12289" width="64.7109375" style="1" bestFit="1" customWidth="1"/>
    <col min="12290" max="12292" width="10.5703125" style="1" customWidth="1"/>
    <col min="12293" max="12544" width="9.140625" style="1"/>
    <col min="12545" max="12545" width="64.7109375" style="1" bestFit="1" customWidth="1"/>
    <col min="12546" max="12548" width="10.5703125" style="1" customWidth="1"/>
    <col min="12549" max="12800" width="9.140625" style="1"/>
    <col min="12801" max="12801" width="64.7109375" style="1" bestFit="1" customWidth="1"/>
    <col min="12802" max="12804" width="10.5703125" style="1" customWidth="1"/>
    <col min="12805" max="13056" width="9.140625" style="1"/>
    <col min="13057" max="13057" width="64.7109375" style="1" bestFit="1" customWidth="1"/>
    <col min="13058" max="13060" width="10.5703125" style="1" customWidth="1"/>
    <col min="13061" max="13312" width="9.140625" style="1"/>
    <col min="13313" max="13313" width="64.7109375" style="1" bestFit="1" customWidth="1"/>
    <col min="13314" max="13316" width="10.5703125" style="1" customWidth="1"/>
    <col min="13317" max="13568" width="9.140625" style="1"/>
    <col min="13569" max="13569" width="64.7109375" style="1" bestFit="1" customWidth="1"/>
    <col min="13570" max="13572" width="10.5703125" style="1" customWidth="1"/>
    <col min="13573" max="13824" width="9.140625" style="1"/>
    <col min="13825" max="13825" width="64.7109375" style="1" bestFit="1" customWidth="1"/>
    <col min="13826" max="13828" width="10.5703125" style="1" customWidth="1"/>
    <col min="13829" max="14080" width="9.140625" style="1"/>
    <col min="14081" max="14081" width="64.7109375" style="1" bestFit="1" customWidth="1"/>
    <col min="14082" max="14084" width="10.5703125" style="1" customWidth="1"/>
    <col min="14085" max="14336" width="9.140625" style="1"/>
    <col min="14337" max="14337" width="64.7109375" style="1" bestFit="1" customWidth="1"/>
    <col min="14338" max="14340" width="10.5703125" style="1" customWidth="1"/>
    <col min="14341" max="14592" width="9.140625" style="1"/>
    <col min="14593" max="14593" width="64.7109375" style="1" bestFit="1" customWidth="1"/>
    <col min="14594" max="14596" width="10.5703125" style="1" customWidth="1"/>
    <col min="14597" max="14848" width="9.140625" style="1"/>
    <col min="14849" max="14849" width="64.7109375" style="1" bestFit="1" customWidth="1"/>
    <col min="14850" max="14852" width="10.5703125" style="1" customWidth="1"/>
    <col min="14853" max="15104" width="9.140625" style="1"/>
    <col min="15105" max="15105" width="64.7109375" style="1" bestFit="1" customWidth="1"/>
    <col min="15106" max="15108" width="10.5703125" style="1" customWidth="1"/>
    <col min="15109" max="15360" width="9.140625" style="1"/>
    <col min="15361" max="15361" width="64.7109375" style="1" bestFit="1" customWidth="1"/>
    <col min="15362" max="15364" width="10.5703125" style="1" customWidth="1"/>
    <col min="15365" max="15616" width="9.140625" style="1"/>
    <col min="15617" max="15617" width="64.7109375" style="1" bestFit="1" customWidth="1"/>
    <col min="15618" max="15620" width="10.5703125" style="1" customWidth="1"/>
    <col min="15621" max="15872" width="9.140625" style="1"/>
    <col min="15873" max="15873" width="64.7109375" style="1" bestFit="1" customWidth="1"/>
    <col min="15874" max="15876" width="10.5703125" style="1" customWidth="1"/>
    <col min="15877" max="16128" width="9.140625" style="1"/>
    <col min="16129" max="16129" width="64.7109375" style="1" bestFit="1" customWidth="1"/>
    <col min="16130" max="16132" width="10.5703125" style="1" customWidth="1"/>
    <col min="16133" max="16384" width="9.140625" style="1"/>
  </cols>
  <sheetData>
    <row r="1" spans="1:7" x14ac:dyDescent="0.2">
      <c r="B1" s="642" t="s">
        <v>600</v>
      </c>
      <c r="C1" s="642"/>
      <c r="D1" s="642"/>
    </row>
    <row r="2" spans="1:7" x14ac:dyDescent="0.2">
      <c r="B2" s="642" t="s">
        <v>74</v>
      </c>
      <c r="C2" s="642"/>
      <c r="D2" s="642"/>
    </row>
    <row r="3" spans="1:7" ht="12.75" customHeight="1" x14ac:dyDescent="0.2">
      <c r="B3" s="631" t="s">
        <v>260</v>
      </c>
      <c r="C3" s="631"/>
      <c r="D3" s="631"/>
    </row>
    <row r="4" spans="1:7" x14ac:dyDescent="0.2">
      <c r="B4" s="642" t="s">
        <v>613</v>
      </c>
      <c r="C4" s="642"/>
      <c r="D4" s="642"/>
    </row>
    <row r="5" spans="1:7" ht="29.25" customHeight="1" x14ac:dyDescent="0.2">
      <c r="B5" s="645" t="s">
        <v>625</v>
      </c>
      <c r="C5" s="645"/>
      <c r="D5" s="2"/>
    </row>
    <row r="6" spans="1:7" ht="57" customHeight="1" x14ac:dyDescent="0.25">
      <c r="A6" s="643" t="s">
        <v>577</v>
      </c>
      <c r="B6" s="643"/>
      <c r="C6" s="643"/>
      <c r="D6" s="643"/>
      <c r="G6" s="1" t="s">
        <v>75</v>
      </c>
    </row>
    <row r="7" spans="1:7" ht="15.75" x14ac:dyDescent="0.25">
      <c r="A7" s="3"/>
    </row>
    <row r="8" spans="1:7" ht="81" customHeight="1" x14ac:dyDescent="0.2">
      <c r="A8" s="644" t="s">
        <v>578</v>
      </c>
      <c r="B8" s="644"/>
      <c r="C8" s="644"/>
      <c r="D8" s="644"/>
    </row>
    <row r="9" spans="1:7" ht="23.25" customHeight="1" x14ac:dyDescent="0.25">
      <c r="A9" s="4"/>
      <c r="B9" s="4"/>
      <c r="C9" s="640" t="s">
        <v>72</v>
      </c>
      <c r="D9" s="640"/>
    </row>
    <row r="10" spans="1:7" ht="15.75" x14ac:dyDescent="0.2">
      <c r="A10" s="641" t="s">
        <v>76</v>
      </c>
      <c r="B10" s="641" t="s">
        <v>77</v>
      </c>
      <c r="C10" s="641"/>
      <c r="D10" s="641"/>
    </row>
    <row r="11" spans="1:7" ht="15.75" x14ac:dyDescent="0.2">
      <c r="A11" s="641"/>
      <c r="B11" s="5" t="s">
        <v>540</v>
      </c>
      <c r="C11" s="5" t="s">
        <v>548</v>
      </c>
      <c r="D11" s="5" t="s">
        <v>576</v>
      </c>
    </row>
    <row r="12" spans="1:7" ht="31.5" x14ac:dyDescent="0.25">
      <c r="A12" s="6" t="s">
        <v>78</v>
      </c>
      <c r="B12" s="7"/>
      <c r="C12" s="7"/>
      <c r="D12" s="7"/>
    </row>
    <row r="13" spans="1:7" ht="31.5" x14ac:dyDescent="0.25">
      <c r="A13" s="8" t="s">
        <v>79</v>
      </c>
      <c r="B13" s="9">
        <v>0</v>
      </c>
      <c r="C13" s="9">
        <v>0</v>
      </c>
      <c r="D13" s="9">
        <v>0</v>
      </c>
    </row>
    <row r="14" spans="1:7" ht="31.5" x14ac:dyDescent="0.25">
      <c r="A14" s="6" t="s">
        <v>80</v>
      </c>
      <c r="B14" s="7">
        <v>0</v>
      </c>
      <c r="C14" s="7">
        <v>0</v>
      </c>
      <c r="D14" s="7">
        <v>0</v>
      </c>
    </row>
    <row r="15" spans="1:7" ht="31.5" x14ac:dyDescent="0.25">
      <c r="A15" s="6" t="s">
        <v>81</v>
      </c>
      <c r="B15" s="7">
        <v>0</v>
      </c>
      <c r="C15" s="7">
        <v>0</v>
      </c>
      <c r="D15" s="7">
        <v>0</v>
      </c>
    </row>
    <row r="16" spans="1:7" ht="31.5" x14ac:dyDescent="0.25">
      <c r="A16" s="8" t="s">
        <v>82</v>
      </c>
      <c r="B16" s="9">
        <v>0</v>
      </c>
      <c r="C16" s="9">
        <v>0</v>
      </c>
      <c r="D16" s="9">
        <v>0</v>
      </c>
    </row>
  </sheetData>
  <mergeCells count="10">
    <mergeCell ref="C9:D9"/>
    <mergeCell ref="A10:A11"/>
    <mergeCell ref="B10:D10"/>
    <mergeCell ref="B1:D1"/>
    <mergeCell ref="B2:D2"/>
    <mergeCell ref="B3:D3"/>
    <mergeCell ref="B4:D4"/>
    <mergeCell ref="A6:D6"/>
    <mergeCell ref="A8:D8"/>
    <mergeCell ref="B5:C5"/>
  </mergeCells>
  <pageMargins left="0.61" right="0.17" top="0.2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D44"/>
  <sheetViews>
    <sheetView zoomScale="90" zoomScaleNormal="90" workbookViewId="0">
      <selection activeCell="C12" sqref="C12"/>
    </sheetView>
  </sheetViews>
  <sheetFormatPr defaultRowHeight="15" x14ac:dyDescent="0.25"/>
  <cols>
    <col min="1" max="1" width="8.85546875" customWidth="1"/>
    <col min="2" max="2" width="51.28515625" customWidth="1"/>
    <col min="3" max="3" width="21.28515625" customWidth="1"/>
    <col min="4" max="4" width="23.5703125" customWidth="1"/>
  </cols>
  <sheetData>
    <row r="2" spans="1:4" x14ac:dyDescent="0.25">
      <c r="C2" s="646" t="s">
        <v>601</v>
      </c>
      <c r="D2" s="647"/>
    </row>
    <row r="3" spans="1:4" x14ac:dyDescent="0.25">
      <c r="C3" s="108" t="s">
        <v>74</v>
      </c>
      <c r="D3" s="108"/>
    </row>
    <row r="4" spans="1:4" x14ac:dyDescent="0.25">
      <c r="C4" s="647" t="s">
        <v>260</v>
      </c>
      <c r="D4" s="647"/>
    </row>
    <row r="5" spans="1:4" x14ac:dyDescent="0.25">
      <c r="C5" s="647" t="s">
        <v>613</v>
      </c>
      <c r="D5" s="647"/>
    </row>
    <row r="6" spans="1:4" x14ac:dyDescent="0.25">
      <c r="C6" s="645" t="s">
        <v>625</v>
      </c>
      <c r="D6" s="645"/>
    </row>
    <row r="7" spans="1:4" x14ac:dyDescent="0.25">
      <c r="C7" s="109"/>
      <c r="D7" s="109"/>
    </row>
    <row r="8" spans="1:4" ht="18.75" x14ac:dyDescent="0.3">
      <c r="B8" s="648" t="s">
        <v>579</v>
      </c>
      <c r="C8" s="648"/>
      <c r="D8" s="648"/>
    </row>
    <row r="10" spans="1:4" ht="15.75" thickBot="1" x14ac:dyDescent="0.3"/>
    <row r="11" spans="1:4" ht="87" customHeight="1" thickBot="1" x14ac:dyDescent="0.3">
      <c r="A11" s="110" t="s">
        <v>371</v>
      </c>
      <c r="B11" s="110" t="s">
        <v>372</v>
      </c>
      <c r="C11" s="110" t="s">
        <v>540</v>
      </c>
      <c r="D11" s="111" t="s">
        <v>373</v>
      </c>
    </row>
    <row r="12" spans="1:4" ht="37.5" customHeight="1" thickBot="1" x14ac:dyDescent="0.3">
      <c r="A12" s="112" t="s">
        <v>355</v>
      </c>
      <c r="B12" s="113" t="s">
        <v>374</v>
      </c>
      <c r="C12" s="114">
        <f>C13+C15+C23</f>
        <v>17997.399999999998</v>
      </c>
      <c r="D12" s="114"/>
    </row>
    <row r="13" spans="1:4" ht="69" customHeight="1" thickBot="1" x14ac:dyDescent="0.3">
      <c r="A13" s="115" t="s">
        <v>375</v>
      </c>
      <c r="B13" s="116" t="s">
        <v>376</v>
      </c>
      <c r="C13" s="134">
        <v>6168.4</v>
      </c>
      <c r="D13" s="117"/>
    </row>
    <row r="14" spans="1:4" ht="66" customHeight="1" thickBot="1" x14ac:dyDescent="0.3">
      <c r="A14" s="115" t="s">
        <v>377</v>
      </c>
      <c r="B14" s="116" t="s">
        <v>378</v>
      </c>
      <c r="C14" s="117"/>
      <c r="D14" s="117"/>
    </row>
    <row r="15" spans="1:4" ht="51.75" customHeight="1" thickBot="1" x14ac:dyDescent="0.3">
      <c r="A15" s="115" t="s">
        <v>379</v>
      </c>
      <c r="B15" s="599" t="s">
        <v>380</v>
      </c>
      <c r="C15" s="536">
        <v>4437.2</v>
      </c>
      <c r="D15" s="117"/>
    </row>
    <row r="16" spans="1:4" ht="19.5" customHeight="1" thickBot="1" x14ac:dyDescent="0.3">
      <c r="A16" s="118" t="s">
        <v>381</v>
      </c>
      <c r="B16" s="116" t="s">
        <v>382</v>
      </c>
      <c r="C16" s="536">
        <v>5</v>
      </c>
      <c r="D16" s="117"/>
    </row>
    <row r="17" spans="1:4" ht="18.75" customHeight="1" thickBot="1" x14ac:dyDescent="0.3">
      <c r="A17" s="118"/>
      <c r="B17" s="116" t="s">
        <v>383</v>
      </c>
      <c r="C17" s="536">
        <v>5</v>
      </c>
      <c r="D17" s="117"/>
    </row>
    <row r="18" spans="1:4" ht="19.5" customHeight="1" thickBot="1" x14ac:dyDescent="0.3">
      <c r="A18" s="118"/>
      <c r="B18" s="116" t="s">
        <v>384</v>
      </c>
      <c r="C18" s="119"/>
      <c r="D18" s="119"/>
    </row>
    <row r="19" spans="1:4" ht="21" customHeight="1" thickBot="1" x14ac:dyDescent="0.3">
      <c r="A19" s="118" t="s">
        <v>385</v>
      </c>
      <c r="B19" s="116" t="s">
        <v>386</v>
      </c>
      <c r="C19" s="117"/>
      <c r="D19" s="117"/>
    </row>
    <row r="20" spans="1:4" ht="17.25" customHeight="1" thickBot="1" x14ac:dyDescent="0.3">
      <c r="A20" s="118"/>
      <c r="B20" s="116" t="s">
        <v>383</v>
      </c>
      <c r="C20" s="117"/>
      <c r="D20" s="117"/>
    </row>
    <row r="21" spans="1:4" ht="18" customHeight="1" thickBot="1" x14ac:dyDescent="0.3">
      <c r="A21" s="118"/>
      <c r="B21" s="116" t="s">
        <v>387</v>
      </c>
      <c r="C21" s="117"/>
      <c r="D21" s="117"/>
    </row>
    <row r="22" spans="1:4" ht="18.75" customHeight="1" thickBot="1" x14ac:dyDescent="0.3">
      <c r="A22" s="118"/>
      <c r="B22" s="116" t="s">
        <v>388</v>
      </c>
      <c r="C22" s="120"/>
      <c r="D22" s="120"/>
    </row>
    <row r="23" spans="1:4" ht="52.5" customHeight="1" thickBot="1" x14ac:dyDescent="0.3">
      <c r="A23" s="115" t="s">
        <v>389</v>
      </c>
      <c r="B23" s="599" t="s">
        <v>390</v>
      </c>
      <c r="C23" s="117">
        <v>7391.8</v>
      </c>
      <c r="D23" s="117"/>
    </row>
    <row r="24" spans="1:4" ht="51" customHeight="1" thickBot="1" x14ac:dyDescent="0.3">
      <c r="A24" s="115" t="s">
        <v>391</v>
      </c>
      <c r="B24" s="116" t="s">
        <v>392</v>
      </c>
      <c r="C24" s="121"/>
      <c r="D24" s="121"/>
    </row>
    <row r="25" spans="1:4" ht="19.5" customHeight="1" thickBot="1" x14ac:dyDescent="0.3">
      <c r="A25" s="115"/>
      <c r="B25" s="116" t="s">
        <v>393</v>
      </c>
      <c r="C25" s="119"/>
      <c r="D25" s="119"/>
    </row>
    <row r="26" spans="1:4" ht="19.5" customHeight="1" thickBot="1" x14ac:dyDescent="0.3">
      <c r="A26" s="115"/>
      <c r="B26" s="116" t="s">
        <v>394</v>
      </c>
      <c r="C26" s="119"/>
      <c r="D26" s="117"/>
    </row>
    <row r="27" spans="1:4" ht="21.75" customHeight="1" thickBot="1" x14ac:dyDescent="0.3">
      <c r="A27" s="115"/>
      <c r="B27" s="116" t="s">
        <v>395</v>
      </c>
      <c r="C27" s="117"/>
      <c r="D27" s="117"/>
    </row>
    <row r="28" spans="1:4" ht="16.5" customHeight="1" thickBot="1" x14ac:dyDescent="0.3">
      <c r="A28" s="115" t="s">
        <v>357</v>
      </c>
      <c r="B28" s="116" t="s">
        <v>396</v>
      </c>
      <c r="C28" s="117"/>
      <c r="D28" s="117"/>
    </row>
    <row r="29" spans="1:4" ht="65.25" customHeight="1" thickBot="1" x14ac:dyDescent="0.3">
      <c r="A29" s="115" t="s">
        <v>397</v>
      </c>
      <c r="B29" s="116" t="s">
        <v>398</v>
      </c>
      <c r="C29" s="117">
        <v>5</v>
      </c>
      <c r="D29" s="117"/>
    </row>
    <row r="30" spans="1:4" ht="50.25" customHeight="1" thickBot="1" x14ac:dyDescent="0.3">
      <c r="A30" s="115" t="s">
        <v>399</v>
      </c>
      <c r="B30" s="599" t="s">
        <v>400</v>
      </c>
      <c r="C30" s="134">
        <v>10.5</v>
      </c>
      <c r="D30" s="117"/>
    </row>
    <row r="31" spans="1:4" ht="47.25" customHeight="1" thickBot="1" x14ac:dyDescent="0.3">
      <c r="A31" s="115" t="s">
        <v>401</v>
      </c>
      <c r="B31" s="599" t="s">
        <v>402</v>
      </c>
      <c r="C31" s="134">
        <v>5</v>
      </c>
      <c r="D31" s="117"/>
    </row>
    <row r="32" spans="1:4" ht="25.5" customHeight="1" thickBot="1" x14ac:dyDescent="0.3">
      <c r="A32" s="118" t="s">
        <v>403</v>
      </c>
      <c r="B32" s="116" t="s">
        <v>382</v>
      </c>
      <c r="C32" s="117">
        <v>5</v>
      </c>
      <c r="D32" s="117"/>
    </row>
    <row r="33" spans="1:4" ht="20.25" customHeight="1" thickBot="1" x14ac:dyDescent="0.3">
      <c r="A33" s="118"/>
      <c r="B33" s="116" t="s">
        <v>383</v>
      </c>
      <c r="C33" s="117">
        <v>5</v>
      </c>
      <c r="D33" s="117"/>
    </row>
    <row r="34" spans="1:4" ht="15.75" customHeight="1" thickBot="1" x14ac:dyDescent="0.3">
      <c r="A34" s="118"/>
      <c r="B34" s="116" t="s">
        <v>384</v>
      </c>
      <c r="C34" s="119"/>
      <c r="D34" s="119"/>
    </row>
    <row r="35" spans="1:4" ht="19.5" customHeight="1" thickBot="1" x14ac:dyDescent="0.3">
      <c r="A35" s="118" t="s">
        <v>404</v>
      </c>
      <c r="B35" s="116" t="s">
        <v>386</v>
      </c>
      <c r="C35" s="117"/>
      <c r="D35" s="117"/>
    </row>
    <row r="36" spans="1:4" ht="18" customHeight="1" thickBot="1" x14ac:dyDescent="0.3">
      <c r="A36" s="118"/>
      <c r="B36" s="116" t="s">
        <v>383</v>
      </c>
      <c r="C36" s="117"/>
      <c r="D36" s="117"/>
    </row>
    <row r="37" spans="1:4" ht="16.5" customHeight="1" thickBot="1" x14ac:dyDescent="0.3">
      <c r="A37" s="118"/>
      <c r="B37" s="116" t="s">
        <v>387</v>
      </c>
      <c r="C37" s="117"/>
      <c r="D37" s="117"/>
    </row>
    <row r="38" spans="1:4" ht="17.25" customHeight="1" thickBot="1" x14ac:dyDescent="0.3">
      <c r="A38" s="118"/>
      <c r="B38" s="116" t="s">
        <v>388</v>
      </c>
      <c r="C38" s="119"/>
      <c r="D38" s="119"/>
    </row>
    <row r="39" spans="1:4" ht="54" customHeight="1" thickBot="1" x14ac:dyDescent="0.3">
      <c r="A39" s="115" t="s">
        <v>405</v>
      </c>
      <c r="B39" s="116" t="s">
        <v>390</v>
      </c>
      <c r="C39" s="117"/>
      <c r="D39" s="117"/>
    </row>
    <row r="40" spans="1:4" ht="69.75" customHeight="1" thickBot="1" x14ac:dyDescent="0.3">
      <c r="A40" s="115" t="s">
        <v>406</v>
      </c>
      <c r="B40" s="116" t="s">
        <v>407</v>
      </c>
      <c r="C40" s="117"/>
      <c r="D40" s="117"/>
    </row>
    <row r="41" spans="1:4" ht="19.5" customHeight="1" thickBot="1" x14ac:dyDescent="0.3">
      <c r="A41" s="115"/>
      <c r="B41" s="116" t="s">
        <v>393</v>
      </c>
      <c r="C41" s="119"/>
      <c r="D41" s="119"/>
    </row>
    <row r="42" spans="1:4" ht="18.75" customHeight="1" thickBot="1" x14ac:dyDescent="0.3">
      <c r="A42" s="115"/>
      <c r="B42" s="116" t="s">
        <v>394</v>
      </c>
      <c r="C42" s="119"/>
      <c r="D42" s="117"/>
    </row>
    <row r="43" spans="1:4" ht="19.5" customHeight="1" thickBot="1" x14ac:dyDescent="0.3">
      <c r="A43" s="115"/>
      <c r="B43" s="116" t="s">
        <v>395</v>
      </c>
      <c r="C43" s="119"/>
      <c r="D43" s="117"/>
    </row>
    <row r="44" spans="1:4" ht="54" customHeight="1" thickBot="1" x14ac:dyDescent="0.3">
      <c r="A44" s="115" t="s">
        <v>408</v>
      </c>
      <c r="B44" s="116" t="s">
        <v>409</v>
      </c>
      <c r="C44" s="134">
        <v>435.4</v>
      </c>
      <c r="D44" s="117"/>
    </row>
  </sheetData>
  <mergeCells count="5">
    <mergeCell ref="C2:D2"/>
    <mergeCell ref="C4:D4"/>
    <mergeCell ref="C5:D5"/>
    <mergeCell ref="C6:D6"/>
    <mergeCell ref="B8:D8"/>
  </mergeCells>
  <pageMargins left="0.7" right="0.7" top="0.75" bottom="0.75" header="0.3" footer="0.3"/>
  <pageSetup paperSize="9" scale="57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3</vt:i4>
      </vt:variant>
    </vt:vector>
  </HeadingPairs>
  <TitlesOfParts>
    <vt:vector size="15" baseType="lpstr">
      <vt:lpstr>доходы</vt:lpstr>
      <vt:lpstr>ведомст</vt:lpstr>
      <vt:lpstr>функц</vt:lpstr>
      <vt:lpstr>РзПр</vt:lpstr>
      <vt:lpstr>КЦСР</vt:lpstr>
      <vt:lpstr>МБТ</vt:lpstr>
      <vt:lpstr>МБТ району</vt:lpstr>
      <vt:lpstr>прогр замств</vt:lpstr>
      <vt:lpstr>Мин бюджет</vt:lpstr>
      <vt:lpstr>Публ-прав обяз</vt:lpstr>
      <vt:lpstr>Методика</vt:lpstr>
      <vt:lpstr>муниц гарант</vt:lpstr>
      <vt:lpstr>доходы!Область_печати</vt:lpstr>
      <vt:lpstr>'муниц гарант'!Область_печати</vt:lpstr>
      <vt:lpstr>'прогр замств'!Область_печати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2026-01-12T12:17:52Z</cp:lastPrinted>
  <dcterms:created xsi:type="dcterms:W3CDTF">2016-11-24T08:46:03Z</dcterms:created>
  <dcterms:modified xsi:type="dcterms:W3CDTF">2026-07-28T06:47:22Z</dcterms:modified>
</cp:coreProperties>
</file>